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perkintd\OneDrive - University of South Carolina\Desktop\"/>
    </mc:Choice>
  </mc:AlternateContent>
  <xr:revisionPtr revIDLastSave="0" documentId="8_{4212E459-0860-4B56-966E-A5D2AAC7D05A}" xr6:coauthVersionLast="47" xr6:coauthVersionMax="47" xr10:uidLastSave="{00000000-0000-0000-0000-000000000000}"/>
  <bookViews>
    <workbookView xWindow="-28920" yWindow="-120" windowWidth="29040" windowHeight="15840" activeTab="1" xr2:uid="{00000000-000D-0000-FFFF-FFFF00000000}"/>
  </bookViews>
  <sheets>
    <sheet name="Salary Cap Worksheet - 9mth" sheetId="3" r:id="rId1"/>
    <sheet name="Salary Cap Worksheet - 11mth" sheetId="4" r:id="rId2"/>
    <sheet name="Salary Cap Worksheet - 12mth" sheetId="1" r:id="rId3"/>
    <sheet name="Conversion"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4" i="3" l="1"/>
  <c r="I33" i="3"/>
  <c r="I32" i="3"/>
  <c r="I34" i="4"/>
  <c r="I33" i="4"/>
  <c r="I32" i="4"/>
  <c r="F28" i="4"/>
  <c r="F25" i="4"/>
  <c r="I15" i="4"/>
  <c r="F27" i="4" s="1"/>
  <c r="F11" i="4"/>
  <c r="F24" i="4" s="1"/>
  <c r="F57" i="4"/>
  <c r="I50" i="4"/>
  <c r="F40" i="4"/>
  <c r="F28" i="3"/>
  <c r="F27" i="3"/>
  <c r="I15" i="3"/>
  <c r="F11" i="3"/>
  <c r="F24" i="3" s="1"/>
  <c r="F25" i="3" s="1"/>
  <c r="F57" i="3"/>
  <c r="I50" i="3"/>
  <c r="F40" i="3"/>
  <c r="G33" i="4" l="1"/>
  <c r="G59" i="4"/>
  <c r="G60" i="4" s="1"/>
  <c r="H60" i="4" s="1"/>
  <c r="G32" i="4"/>
  <c r="G42" i="4"/>
  <c r="G33" i="3"/>
  <c r="G42" i="3" s="1"/>
  <c r="G59" i="3"/>
  <c r="G32" i="3"/>
  <c r="I50" i="1"/>
  <c r="H42" i="4" l="1"/>
  <c r="I48" i="4"/>
  <c r="G34" i="4"/>
  <c r="G35" i="4" s="1"/>
  <c r="H59" i="4"/>
  <c r="H61" i="4" s="1"/>
  <c r="G61" i="4"/>
  <c r="G60" i="3"/>
  <c r="H60" i="3" s="1"/>
  <c r="H59" i="3"/>
  <c r="I48" i="3"/>
  <c r="H42" i="3"/>
  <c r="G34" i="3"/>
  <c r="W38" i="2"/>
  <c r="Q36" i="2"/>
  <c r="W33" i="2"/>
  <c r="Q31" i="2"/>
  <c r="N18" i="2"/>
  <c r="N19" i="2" s="1"/>
  <c r="P11" i="2"/>
  <c r="Q11" i="2" s="1"/>
  <c r="M11" i="2"/>
  <c r="N11" i="2" s="1"/>
  <c r="K11" i="2"/>
  <c r="G11" i="2"/>
  <c r="H11" i="2" s="1"/>
  <c r="D11" i="2"/>
  <c r="E11" i="2" s="1"/>
  <c r="B11" i="2"/>
  <c r="F57" i="1"/>
  <c r="G43" i="4" l="1"/>
  <c r="I35" i="4"/>
  <c r="I52" i="4"/>
  <c r="I35" i="3"/>
  <c r="G43" i="3"/>
  <c r="I52" i="3"/>
  <c r="G61" i="3"/>
  <c r="G35" i="3"/>
  <c r="H61" i="3"/>
  <c r="F40" i="1"/>
  <c r="F27" i="1"/>
  <c r="F28" i="1" s="1"/>
  <c r="G33" i="1" s="1"/>
  <c r="F11" i="1"/>
  <c r="F24" i="1" s="1"/>
  <c r="F25" i="1" s="1"/>
  <c r="I49" i="4" l="1"/>
  <c r="H43" i="4"/>
  <c r="G44" i="4"/>
  <c r="H44" i="4" s="1"/>
  <c r="H43" i="3"/>
  <c r="I49" i="3"/>
  <c r="G44" i="3"/>
  <c r="H44" i="3" s="1"/>
  <c r="G32" i="1"/>
  <c r="G34" i="1" s="1"/>
  <c r="G35" i="1" s="1"/>
  <c r="G59" i="1"/>
  <c r="I33" i="1"/>
  <c r="G42" i="1"/>
  <c r="I48" i="1" s="1"/>
  <c r="G45" i="4" l="1"/>
  <c r="I53" i="4"/>
  <c r="K52" i="4" s="1"/>
  <c r="H45" i="4"/>
  <c r="I53" i="3"/>
  <c r="K52" i="3" s="1"/>
  <c r="H45" i="3"/>
  <c r="G45" i="3"/>
  <c r="I32" i="1"/>
  <c r="H59" i="1"/>
  <c r="G60" i="1"/>
  <c r="G43" i="1"/>
  <c r="I49" i="1" s="1"/>
  <c r="I34" i="1"/>
  <c r="H42" i="1"/>
  <c r="I52" i="1" s="1"/>
  <c r="I35" i="1" l="1"/>
  <c r="G61" i="1"/>
  <c r="H60" i="1"/>
  <c r="H61" i="1" s="1"/>
  <c r="H43" i="1"/>
  <c r="I53" i="1" s="1"/>
  <c r="K52" i="1" s="1"/>
  <c r="G44" i="1"/>
  <c r="G45" i="1" l="1"/>
  <c r="H44" i="1"/>
  <c r="H45" i="1" s="1"/>
</calcChain>
</file>

<file path=xl/sharedStrings.xml><?xml version="1.0" encoding="utf-8"?>
<sst xmlns="http://schemas.openxmlformats.org/spreadsheetml/2006/main" count="246" uniqueCount="114">
  <si>
    <t>Total Pay Per Pay Period:</t>
  </si>
  <si>
    <t>Calculated IBS (annualized):</t>
  </si>
  <si>
    <t>1.  Calculate faculty member's Institutional Base Salary (IBS):</t>
  </si>
  <si>
    <t>3.  Determine value of effort expected to be expended on project:</t>
  </si>
  <si>
    <t>Total Effort (%) Committed:</t>
  </si>
  <si>
    <t>Value of Effort based on IBS:</t>
  </si>
  <si>
    <t>Per Pay Period:</t>
  </si>
  <si>
    <t>(annualized)</t>
  </si>
  <si>
    <t>Value of Effort based on CAP:</t>
  </si>
  <si>
    <t>Allowed as Direct Charge:</t>
  </si>
  <si>
    <t>Unallowed - Must record as Cost Share:</t>
  </si>
  <si>
    <t>Annualized:</t>
  </si>
  <si>
    <t>Variance (should be zero):</t>
  </si>
  <si>
    <t>$</t>
  </si>
  <si>
    <t>%</t>
  </si>
  <si>
    <t xml:space="preserve">5.  Process the needed account change EPAF forms to update salary distribution based on the calculations in Step 4: </t>
  </si>
  <si>
    <t>ACCOUNT CHANGE EPAF directly to grant project</t>
  </si>
  <si>
    <t>ACCOUNT CHANGE EPAF as COST SHARE to grant project</t>
  </si>
  <si>
    <t>Total Effort:</t>
  </si>
  <si>
    <t>Non-Grant Funding:</t>
  </si>
  <si>
    <t>Total Effort</t>
  </si>
  <si>
    <t>Be sure to convert person months, summer or academic months into a percentage.  See Tab 2 "Conversions" if you need assistance with this conversion.</t>
  </si>
  <si>
    <t>Percent of Time &amp; Effort to Person Months (PM)</t>
  </si>
  <si>
    <t>Interactive Conversion Table</t>
  </si>
  <si>
    <t>3 month</t>
  </si>
  <si>
    <t>6 month</t>
  </si>
  <si>
    <t>8 month</t>
  </si>
  <si>
    <t>9 month</t>
  </si>
  <si>
    <t>10 month</t>
  </si>
  <si>
    <t>12 month</t>
  </si>
  <si>
    <t>Summer Term</t>
  </si>
  <si>
    <t>Appointment</t>
  </si>
  <si>
    <t>Academic Year</t>
  </si>
  <si>
    <t>Calendar Year</t>
  </si>
  <si>
    <t xml:space="preserve">  % effort </t>
  </si>
  <si>
    <t xml:space="preserve">         PM</t>
  </si>
  <si>
    <t>% effort</t>
  </si>
  <si>
    <t>PM</t>
  </si>
  <si>
    <t xml:space="preserve"> % effort</t>
  </si>
  <si>
    <t xml:space="preserve">  % effort</t>
  </si>
  <si>
    <t xml:space="preserve">        PM</t>
  </si>
  <si>
    <t>Calc Effort:</t>
  </si>
  <si>
    <t>Instructions:</t>
  </si>
  <si>
    <t>To use the chart simply insert the percent effort that you want to convert into the -0- of the 3 mo. Summer Term % effort line and</t>
  </si>
  <si>
    <t>hit enter.  The person month for 3, 6, 8, 9, 10, and 12 will be displayed simultaneously.</t>
  </si>
  <si>
    <t xml:space="preserve">There are three basic salary (wage) bases: Calendar Year, Academic Year and Summer Term. Here is a month/week/days   </t>
  </si>
  <si>
    <t>breakout for each:</t>
  </si>
  <si>
    <t>Academic Year (AY)</t>
  </si>
  <si>
    <t>9 months</t>
  </si>
  <si>
    <t>39 weeks</t>
  </si>
  <si>
    <t>273 days</t>
  </si>
  <si>
    <t>Summer Term (SM)</t>
  </si>
  <si>
    <t>3 months</t>
  </si>
  <si>
    <t>13 weeks</t>
  </si>
  <si>
    <t>90 days</t>
  </si>
  <si>
    <t xml:space="preserve">Calendar Year (CY) </t>
  </si>
  <si>
    <t>12 months</t>
  </si>
  <si>
    <t>52 weeks</t>
  </si>
  <si>
    <t>365 days</t>
  </si>
  <si>
    <t xml:space="preserve"> </t>
  </si>
  <si>
    <t>To fill out the budget forms for the SF 424 R&amp;R grantees will need to convert percent-of-effort to person months.  Below are</t>
  </si>
  <si>
    <t>a two examples of how person months are applied:</t>
  </si>
  <si>
    <t>Example 1:</t>
  </si>
  <si>
    <t>A PI on an AY appointment at a salary of $63,000 will have a monthly salary of $7,000 (one-ninth of the AY).</t>
  </si>
  <si>
    <t xml:space="preserve">25% of AY effort would equate to 2.25 person months (9x.25=2.25).  The Budget figure for that effort would be </t>
  </si>
  <si>
    <t>$15,750 (7,000 multiplied by 2.25 AY months).</t>
  </si>
  <si>
    <t>mths</t>
  </si>
  <si>
    <t>x</t>
  </si>
  <si>
    <t>effort</t>
  </si>
  <si>
    <t>=</t>
  </si>
  <si>
    <t>person months</t>
  </si>
  <si>
    <t>Example 2:</t>
  </si>
  <si>
    <t xml:space="preserve">A PI on a CY appointment at a salary of $72,000 will have a monthly salary of $6,000 (one-twelfth of total CY </t>
  </si>
  <si>
    <t xml:space="preserve">salary).  25% of CY effort would equate to 3 CY months (12x.25=3).  The budget figure for that effort would </t>
  </si>
  <si>
    <t>be$18,000 (6,000 multiplied by 3 CY months).</t>
  </si>
  <si>
    <t>Total Value of Committed Effort:</t>
  </si>
  <si>
    <t>Allowed as Direct Charge to Grant:</t>
  </si>
  <si>
    <t>Non-Grant Committed time (A or E Funded, etc.)</t>
  </si>
  <si>
    <t>= Salary Cap Calculations are not needed,</t>
  </si>
  <si>
    <t>proceed to Step 6.</t>
  </si>
  <si>
    <t>proceed to Step 2.</t>
  </si>
  <si>
    <t xml:space="preserve">= Salary Cap Calculations are needed, </t>
  </si>
  <si>
    <t>2.  Enter the sponsor Salary Cap (CAP) being used:</t>
  </si>
  <si>
    <t>6.  Faculty Member's IBS is less than the CAP and account change forms can be processed based on effort committed without adjustment.</t>
  </si>
  <si>
    <t xml:space="preserve">The following template can be used to calculate Institutional Base Salary (IBS), Salary Cap, and amounts of corresponding EPAF Account Change forms to assist in recording effort. Only key in YELLOW HIGHLIGHTED cells. </t>
  </si>
  <si>
    <t xml:space="preserve">If the calculated IBS (Step 1) is less than the Salary Cap from the sponsor (Step 2), then you can skip to Step 6 below. </t>
  </si>
  <si>
    <t>For example, if you are using the most current year NIH Salary Cap or a previous year cap, enter dollar amount of cap (annual).</t>
  </si>
  <si>
    <t>4.  Calculate the amounts of salary allowed to be directly charged to the grant project and the amount unallowed (portion above the Salary Cap).</t>
  </si>
  <si>
    <t xml:space="preserve">To calculate IBS, enter the faculty members total pay for a single pay period (regardless of appointment type (12 month, 9 month, etc.)  For example, if a faculty member received $8,750 in total (from all sources excluding any bonuses) on their February 1st paycheck, enter $8,750.  </t>
  </si>
  <si>
    <t>Directly Charged to Grant based on Salary Cap:</t>
  </si>
  <si>
    <t>Cost Shared to Grant (portion above Salary Cap):</t>
  </si>
  <si>
    <t>Total Effort charged</t>
  </si>
  <si>
    <t>Time and Effort (T&amp;E):</t>
  </si>
  <si>
    <t>Per Pay Period</t>
  </si>
  <si>
    <r>
      <t xml:space="preserve">Effort shown in </t>
    </r>
    <r>
      <rPr>
        <b/>
        <sz val="11"/>
        <color theme="1"/>
        <rFont val="Calibri"/>
        <family val="2"/>
        <scheme val="minor"/>
      </rPr>
      <t>T&amp;E</t>
    </r>
    <r>
      <rPr>
        <sz val="11"/>
        <color theme="1"/>
        <rFont val="Calibri"/>
        <family val="2"/>
        <scheme val="minor"/>
      </rPr>
      <t xml:space="preserve"> based on IBS:</t>
    </r>
  </si>
  <si>
    <r>
      <t xml:space="preserve">Cost Shared Effort in </t>
    </r>
    <r>
      <rPr>
        <b/>
        <sz val="11"/>
        <color theme="1"/>
        <rFont val="Calibri"/>
        <family val="2"/>
        <scheme val="minor"/>
      </rPr>
      <t>T&amp;E</t>
    </r>
    <r>
      <rPr>
        <sz val="11"/>
        <color theme="1"/>
        <rFont val="Calibri"/>
        <family val="2"/>
        <scheme val="minor"/>
      </rPr>
      <t>:</t>
    </r>
  </si>
  <si>
    <t>Cap</t>
  </si>
  <si>
    <t>Monthly</t>
  </si>
  <si>
    <t>9 Month Cap</t>
  </si>
  <si>
    <t>Annual Cap</t>
  </si>
  <si>
    <t>Calculated IBS (9 mth):</t>
  </si>
  <si>
    <t>(Annual)</t>
  </si>
  <si>
    <t>9 Month Salary Cap</t>
  </si>
  <si>
    <t>(9 month)</t>
  </si>
  <si>
    <t>9 Month Appt</t>
  </si>
  <si>
    <r>
      <t xml:space="preserve">proceed to </t>
    </r>
    <r>
      <rPr>
        <b/>
        <sz val="11"/>
        <color theme="1"/>
        <rFont val="Calibri"/>
        <family val="2"/>
        <scheme val="minor"/>
      </rPr>
      <t>Step 6</t>
    </r>
    <r>
      <rPr>
        <sz val="11"/>
        <color theme="1"/>
        <rFont val="Calibri"/>
        <family val="2"/>
        <scheme val="minor"/>
      </rPr>
      <t>.</t>
    </r>
  </si>
  <si>
    <r>
      <t xml:space="preserve">proceed to </t>
    </r>
    <r>
      <rPr>
        <b/>
        <sz val="11"/>
        <color theme="1"/>
        <rFont val="Calibri"/>
        <family val="2"/>
        <scheme val="minor"/>
      </rPr>
      <t>Step 2</t>
    </r>
    <r>
      <rPr>
        <sz val="11"/>
        <color theme="1"/>
        <rFont val="Calibri"/>
        <family val="2"/>
        <scheme val="minor"/>
      </rPr>
      <t>.</t>
    </r>
  </si>
  <si>
    <t>UofSC Salary Cap Calculation Template - 9 Month Appointments</t>
  </si>
  <si>
    <t>UofSC Salary Cap Calculation Template - 12 Month Appointment</t>
  </si>
  <si>
    <t>Calculated IBS (11 mth):</t>
  </si>
  <si>
    <t>11 Month Salary Cap</t>
  </si>
  <si>
    <t>(11 month)</t>
  </si>
  <si>
    <t>11 Month Appt</t>
  </si>
  <si>
    <t>UofSC Salary Cap Calculation Template - 11 Month Appointments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</si>
</sst>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8"/>
      <color rgb="FFC00000"/>
      <name val="Calibri"/>
      <family val="2"/>
      <scheme val="minor"/>
    </font>
    <font>
      <sz val="10"/>
      <name val="Arial"/>
      <family val="2"/>
    </font>
    <font>
      <sz val="9"/>
      <name val="Arial"/>
      <family val="2"/>
    </font>
    <font>
      <sz val="9"/>
      <color indexed="20"/>
      <name val="Arial"/>
      <family val="2"/>
    </font>
    <font>
      <u/>
      <sz val="9"/>
      <color indexed="20"/>
      <name val="Arial"/>
      <family val="2"/>
    </font>
    <font>
      <b/>
      <sz val="9"/>
      <name val="Arial"/>
      <family val="2"/>
    </font>
    <font>
      <b/>
      <sz val="9"/>
      <color indexed="10"/>
      <name val="Arial"/>
      <family val="2"/>
    </font>
    <font>
      <sz val="9"/>
      <name val="Times New Roman"/>
      <family val="1"/>
    </font>
    <font>
      <b/>
      <i/>
      <sz val="11"/>
      <color theme="1"/>
      <name val="Calibri"/>
      <family val="2"/>
      <scheme val="minor"/>
    </font>
    <font>
      <sz val="11"/>
      <color theme="0" tint="-0.14999847407452621"/>
      <name val="Calibri"/>
      <family val="2"/>
      <scheme val="minor"/>
    </font>
  </fonts>
  <fills count="8">
    <fill>
      <patternFill patternType="none"/>
    </fill>
    <fill>
      <patternFill patternType="gray125"/>
    </fill>
    <fill>
      <patternFill patternType="solid">
        <fgColor theme="0"/>
        <bgColor indexed="64"/>
      </patternFill>
    </fill>
    <fill>
      <patternFill patternType="solid">
        <fgColor indexed="50"/>
        <bgColor indexed="64"/>
      </patternFill>
    </fill>
    <fill>
      <patternFill patternType="solid">
        <fgColor indexed="9"/>
        <bgColor indexed="64"/>
      </patternFill>
    </fill>
    <fill>
      <patternFill patternType="solid">
        <fgColor theme="7" tint="0.39997558519241921"/>
        <bgColor indexed="64"/>
      </patternFill>
    </fill>
    <fill>
      <patternFill patternType="solid">
        <fgColor theme="1"/>
        <bgColor indexed="64"/>
      </patternFill>
    </fill>
    <fill>
      <patternFill patternType="solid">
        <fgColor theme="0" tint="-0.14999847407452621"/>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43" fontId="4" fillId="0" borderId="0" applyFont="0" applyFill="0" applyBorder="0" applyAlignment="0" applyProtection="0"/>
  </cellStyleXfs>
  <cellXfs count="88">
    <xf numFmtId="0" fontId="0" fillId="0" borderId="0" xfId="0"/>
    <xf numFmtId="0" fontId="0" fillId="2" borderId="0" xfId="0" applyFill="1"/>
    <xf numFmtId="0" fontId="0" fillId="2" borderId="3" xfId="0" applyFill="1" applyBorder="1"/>
    <xf numFmtId="43" fontId="0" fillId="2" borderId="3" xfId="0" applyNumberFormat="1" applyFill="1" applyBorder="1"/>
    <xf numFmtId="0" fontId="5" fillId="0" borderId="0" xfId="3" applyFont="1"/>
    <xf numFmtId="0" fontId="6" fillId="0" borderId="0" xfId="3" applyFont="1" applyAlignment="1">
      <alignment horizontal="center"/>
    </xf>
    <xf numFmtId="0" fontId="6" fillId="0" borderId="0" xfId="3" applyFont="1"/>
    <xf numFmtId="0" fontId="5" fillId="0" borderId="0" xfId="3" applyFont="1" applyAlignment="1">
      <alignment horizontal="center"/>
    </xf>
    <xf numFmtId="0" fontId="6" fillId="3" borderId="0" xfId="3" applyFont="1" applyFill="1" applyAlignment="1">
      <alignment horizontal="center"/>
    </xf>
    <xf numFmtId="0" fontId="5" fillId="3" borderId="0" xfId="3" applyFont="1" applyFill="1"/>
    <xf numFmtId="0" fontId="6" fillId="3" borderId="0" xfId="3" applyFont="1" applyFill="1"/>
    <xf numFmtId="0" fontId="6" fillId="3" borderId="0" xfId="3" applyFont="1" applyFill="1" applyBorder="1" applyAlignment="1">
      <alignment horizontal="center"/>
    </xf>
    <xf numFmtId="0" fontId="7" fillId="3" borderId="0" xfId="3" applyFont="1" applyFill="1"/>
    <xf numFmtId="0" fontId="6" fillId="3" borderId="0" xfId="3" applyFont="1" applyFill="1" applyAlignment="1">
      <alignment horizontal="right"/>
    </xf>
    <xf numFmtId="0" fontId="5" fillId="0" borderId="4" xfId="3" applyFont="1" applyBorder="1"/>
    <xf numFmtId="0" fontId="8" fillId="4" borderId="5" xfId="3" applyFont="1" applyFill="1" applyBorder="1"/>
    <xf numFmtId="2" fontId="8" fillId="4" borderId="5" xfId="3" applyNumberFormat="1" applyFont="1" applyFill="1" applyBorder="1"/>
    <xf numFmtId="2" fontId="8" fillId="4" borderId="0" xfId="3" applyNumberFormat="1" applyFont="1" applyFill="1" applyBorder="1"/>
    <xf numFmtId="1" fontId="8" fillId="4" borderId="0" xfId="3" applyNumberFormat="1" applyFont="1" applyFill="1" applyBorder="1"/>
    <xf numFmtId="2" fontId="8" fillId="0" borderId="0" xfId="3" applyNumberFormat="1" applyFont="1" applyBorder="1"/>
    <xf numFmtId="0" fontId="5" fillId="0" borderId="0" xfId="3" applyFont="1" applyBorder="1"/>
    <xf numFmtId="0" fontId="8" fillId="0" borderId="0" xfId="3" applyFont="1"/>
    <xf numFmtId="2" fontId="8" fillId="4" borderId="5" xfId="3" applyNumberFormat="1" applyFont="1" applyFill="1" applyBorder="1" applyAlignment="1">
      <alignment horizontal="right"/>
    </xf>
    <xf numFmtId="2" fontId="8" fillId="4" borderId="5" xfId="3" applyNumberFormat="1" applyFont="1" applyFill="1" applyBorder="1" applyAlignment="1">
      <alignment horizontal="center"/>
    </xf>
    <xf numFmtId="0" fontId="5" fillId="4" borderId="6" xfId="3" applyFont="1" applyFill="1" applyBorder="1"/>
    <xf numFmtId="2" fontId="5" fillId="4" borderId="6" xfId="3" applyNumberFormat="1" applyFont="1" applyFill="1" applyBorder="1"/>
    <xf numFmtId="2" fontId="8" fillId="4" borderId="6" xfId="3" applyNumberFormat="1" applyFont="1" applyFill="1" applyBorder="1"/>
    <xf numFmtId="0" fontId="5" fillId="0" borderId="6" xfId="3" applyFont="1" applyBorder="1"/>
    <xf numFmtId="2" fontId="5" fillId="0" borderId="0" xfId="3" applyNumberFormat="1" applyFont="1"/>
    <xf numFmtId="2" fontId="9" fillId="0" borderId="0" xfId="3" applyNumberFormat="1" applyFont="1"/>
    <xf numFmtId="0" fontId="9" fillId="0" borderId="0" xfId="3" applyFont="1"/>
    <xf numFmtId="43" fontId="9" fillId="0" borderId="0" xfId="4" applyFont="1"/>
    <xf numFmtId="43" fontId="5" fillId="0" borderId="0" xfId="4" applyFont="1"/>
    <xf numFmtId="0" fontId="10" fillId="0" borderId="0" xfId="3" applyFont="1"/>
    <xf numFmtId="0" fontId="10" fillId="0" borderId="0" xfId="3" applyFont="1" applyAlignment="1">
      <alignment horizontal="right" vertical="center"/>
    </xf>
    <xf numFmtId="0" fontId="10" fillId="0" borderId="0" xfId="3" applyFont="1" applyAlignment="1">
      <alignment horizontal="left" indent="8"/>
    </xf>
    <xf numFmtId="0" fontId="4" fillId="0" borderId="0" xfId="3"/>
    <xf numFmtId="2" fontId="4" fillId="0" borderId="0" xfId="3" applyNumberFormat="1"/>
    <xf numFmtId="16" fontId="5" fillId="0" borderId="0" xfId="3" applyNumberFormat="1" applyFont="1"/>
    <xf numFmtId="9" fontId="5" fillId="0" borderId="0" xfId="3" applyNumberFormat="1" applyFont="1"/>
    <xf numFmtId="0" fontId="5" fillId="0" borderId="0" xfId="3" quotePrefix="1" applyFont="1"/>
    <xf numFmtId="0" fontId="2" fillId="2" borderId="0" xfId="0" applyFont="1" applyFill="1" applyBorder="1"/>
    <xf numFmtId="0" fontId="0" fillId="2" borderId="0" xfId="0" applyFill="1" applyBorder="1"/>
    <xf numFmtId="0" fontId="2" fillId="2" borderId="7" xfId="0" applyFont="1"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0" fillId="7" borderId="0" xfId="0" applyFill="1"/>
    <xf numFmtId="43" fontId="0" fillId="7" borderId="0" xfId="1" applyFont="1" applyFill="1"/>
    <xf numFmtId="0" fontId="0" fillId="6" borderId="0" xfId="0" applyFill="1"/>
    <xf numFmtId="43" fontId="0" fillId="7" borderId="0" xfId="0" applyNumberFormat="1" applyFill="1"/>
    <xf numFmtId="0" fontId="0" fillId="7" borderId="3" xfId="0" applyFill="1" applyBorder="1"/>
    <xf numFmtId="43" fontId="0" fillId="7" borderId="3" xfId="0" applyNumberFormat="1" applyFill="1" applyBorder="1"/>
    <xf numFmtId="0" fontId="2" fillId="7" borderId="0" xfId="0" applyFont="1" applyFill="1" applyAlignment="1">
      <alignment horizontal="center"/>
    </xf>
    <xf numFmtId="0" fontId="0" fillId="7" borderId="0" xfId="0" applyFill="1" applyAlignment="1">
      <alignment horizontal="right"/>
    </xf>
    <xf numFmtId="10" fontId="0" fillId="7" borderId="0" xfId="2" applyNumberFormat="1" applyFont="1" applyFill="1"/>
    <xf numFmtId="0" fontId="0" fillId="7" borderId="2" xfId="0" applyFill="1" applyBorder="1"/>
    <xf numFmtId="43" fontId="0" fillId="7" borderId="2" xfId="0" applyNumberFormat="1" applyFill="1" applyBorder="1"/>
    <xf numFmtId="10" fontId="0" fillId="7" borderId="2" xfId="0" applyNumberFormat="1" applyFill="1" applyBorder="1"/>
    <xf numFmtId="9" fontId="0" fillId="7" borderId="0" xfId="2" applyFont="1" applyFill="1"/>
    <xf numFmtId="0" fontId="0" fillId="7" borderId="0" xfId="0" quotePrefix="1" applyFill="1"/>
    <xf numFmtId="0" fontId="12" fillId="7" borderId="0" xfId="0" applyFont="1" applyFill="1" applyAlignment="1">
      <alignment horizontal="center"/>
    </xf>
    <xf numFmtId="0" fontId="0" fillId="7" borderId="0" xfId="0" applyFill="1" applyAlignment="1">
      <alignment horizontal="center"/>
    </xf>
    <xf numFmtId="0" fontId="0" fillId="2" borderId="5" xfId="0" applyFill="1" applyBorder="1"/>
    <xf numFmtId="0" fontId="2" fillId="2" borderId="4" xfId="0" applyFont="1" applyFill="1" applyBorder="1"/>
    <xf numFmtId="0" fontId="0" fillId="2" borderId="4" xfId="0" applyFill="1" applyBorder="1"/>
    <xf numFmtId="43" fontId="2" fillId="2" borderId="4" xfId="1" applyFont="1" applyFill="1" applyBorder="1"/>
    <xf numFmtId="0" fontId="2" fillId="2" borderId="3" xfId="0" applyFont="1" applyFill="1" applyBorder="1" applyAlignment="1">
      <alignment vertical="center"/>
    </xf>
    <xf numFmtId="0" fontId="2" fillId="2" borderId="3" xfId="0" applyFont="1" applyFill="1" applyBorder="1" applyAlignment="1">
      <alignment horizontal="left" vertical="center"/>
    </xf>
    <xf numFmtId="0" fontId="0" fillId="2" borderId="3" xfId="0" applyFill="1" applyBorder="1" applyAlignment="1">
      <alignment horizontal="left" vertical="center"/>
    </xf>
    <xf numFmtId="0" fontId="0" fillId="2" borderId="3" xfId="0" applyFill="1" applyBorder="1" applyAlignment="1">
      <alignment vertical="center"/>
    </xf>
    <xf numFmtId="43" fontId="2" fillId="5" borderId="1" xfId="1" applyFont="1" applyFill="1" applyBorder="1" applyProtection="1">
      <protection locked="0"/>
    </xf>
    <xf numFmtId="9" fontId="2" fillId="5" borderId="1" xfId="2" applyFont="1" applyFill="1" applyBorder="1" applyProtection="1">
      <protection locked="0"/>
    </xf>
    <xf numFmtId="9" fontId="0" fillId="7" borderId="0" xfId="0" applyNumberFormat="1" applyFill="1"/>
    <xf numFmtId="10" fontId="0" fillId="7" borderId="0" xfId="0" applyNumberFormat="1" applyFill="1"/>
    <xf numFmtId="0" fontId="2" fillId="7" borderId="0" xfId="0" applyFont="1" applyFill="1"/>
    <xf numFmtId="0" fontId="2" fillId="7" borderId="0" xfId="0" applyFont="1" applyFill="1" applyAlignment="1">
      <alignment horizontal="center" vertical="center"/>
    </xf>
    <xf numFmtId="43" fontId="0" fillId="7" borderId="3" xfId="1" applyNumberFormat="1" applyFont="1" applyFill="1" applyBorder="1"/>
    <xf numFmtId="43" fontId="2" fillId="2" borderId="0" xfId="0" applyNumberFormat="1" applyFont="1" applyFill="1" applyBorder="1"/>
    <xf numFmtId="43" fontId="0" fillId="7" borderId="3" xfId="1" applyFont="1" applyFill="1" applyBorder="1"/>
    <xf numFmtId="0" fontId="3" fillId="7" borderId="0" xfId="0" applyFont="1" applyFill="1" applyAlignment="1">
      <alignment horizontal="left" vertical="center"/>
    </xf>
    <xf numFmtId="0" fontId="11" fillId="7" borderId="0" xfId="0" applyFont="1" applyFill="1" applyAlignment="1">
      <alignment horizontal="left" vertical="top" wrapText="1"/>
    </xf>
    <xf numFmtId="0" fontId="0" fillId="7" borderId="0" xfId="0" applyFill="1" applyAlignment="1">
      <alignment horizontal="left" vertical="top" wrapText="1"/>
    </xf>
    <xf numFmtId="0" fontId="0" fillId="7" borderId="0" xfId="0" applyFill="1" applyBorder="1" applyAlignment="1">
      <alignment horizontal="left" vertical="top" wrapText="1"/>
    </xf>
    <xf numFmtId="10" fontId="0" fillId="7" borderId="0" xfId="0" applyNumberFormat="1" applyFill="1" applyAlignment="1">
      <alignment horizontal="center" vertical="center" wrapText="1"/>
    </xf>
    <xf numFmtId="0" fontId="6" fillId="3" borderId="4" xfId="3" applyFont="1" applyFill="1" applyBorder="1" applyAlignment="1">
      <alignment horizontal="center"/>
    </xf>
    <xf numFmtId="0" fontId="6" fillId="3" borderId="0" xfId="3" applyFont="1" applyFill="1" applyAlignment="1">
      <alignment horizontal="center"/>
    </xf>
    <xf numFmtId="0" fontId="5" fillId="0" borderId="0" xfId="3" applyFont="1" applyAlignment="1">
      <alignment horizontal="center"/>
    </xf>
    <xf numFmtId="0" fontId="5" fillId="0" borderId="4" xfId="3" applyFont="1" applyBorder="1" applyAlignment="1">
      <alignment horizontal="center"/>
    </xf>
  </cellXfs>
  <cellStyles count="5">
    <cellStyle name="Comma" xfId="1" builtinId="3"/>
    <cellStyle name="Comma 2" xfId="4" xr:uid="{00000000-0005-0000-0000-000001000000}"/>
    <cellStyle name="Normal" xfId="0" builtinId="0"/>
    <cellStyle name="Normal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28575</xdr:colOff>
      <xdr:row>51</xdr:row>
      <xdr:rowOff>9525</xdr:rowOff>
    </xdr:from>
    <xdr:to>
      <xdr:col>9</xdr:col>
      <xdr:colOff>276225</xdr:colOff>
      <xdr:row>53</xdr:row>
      <xdr:rowOff>66675</xdr:rowOff>
    </xdr:to>
    <xdr:sp macro="" textlink="">
      <xdr:nvSpPr>
        <xdr:cNvPr id="2" name="Right Brace 1">
          <a:extLst>
            <a:ext uri="{FF2B5EF4-FFF2-40B4-BE49-F238E27FC236}">
              <a16:creationId xmlns:a16="http://schemas.microsoft.com/office/drawing/2014/main" id="{C80884C4-A0B5-4929-A09C-A121E96A825F}"/>
            </a:ext>
          </a:extLst>
        </xdr:cNvPr>
        <xdr:cNvSpPr/>
      </xdr:nvSpPr>
      <xdr:spPr>
        <a:xfrm>
          <a:off x="6094095" y="10603230"/>
          <a:ext cx="251460" cy="415290"/>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28575</xdr:colOff>
      <xdr:row>51</xdr:row>
      <xdr:rowOff>9525</xdr:rowOff>
    </xdr:from>
    <xdr:to>
      <xdr:col>9</xdr:col>
      <xdr:colOff>276225</xdr:colOff>
      <xdr:row>53</xdr:row>
      <xdr:rowOff>66675</xdr:rowOff>
    </xdr:to>
    <xdr:sp macro="" textlink="">
      <xdr:nvSpPr>
        <xdr:cNvPr id="2" name="Right Brace 1">
          <a:extLst>
            <a:ext uri="{FF2B5EF4-FFF2-40B4-BE49-F238E27FC236}">
              <a16:creationId xmlns:a16="http://schemas.microsoft.com/office/drawing/2014/main" id="{DE1A793F-8E8C-46A5-931F-A7211B88E4B4}"/>
            </a:ext>
          </a:extLst>
        </xdr:cNvPr>
        <xdr:cNvSpPr/>
      </xdr:nvSpPr>
      <xdr:spPr>
        <a:xfrm>
          <a:off x="6151245" y="10784205"/>
          <a:ext cx="251460" cy="415290"/>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28575</xdr:colOff>
      <xdr:row>51</xdr:row>
      <xdr:rowOff>9525</xdr:rowOff>
    </xdr:from>
    <xdr:to>
      <xdr:col>9</xdr:col>
      <xdr:colOff>276225</xdr:colOff>
      <xdr:row>53</xdr:row>
      <xdr:rowOff>66675</xdr:rowOff>
    </xdr:to>
    <xdr:sp macro="" textlink="">
      <xdr:nvSpPr>
        <xdr:cNvPr id="2" name="Right Brace 1">
          <a:extLst>
            <a:ext uri="{FF2B5EF4-FFF2-40B4-BE49-F238E27FC236}">
              <a16:creationId xmlns:a16="http://schemas.microsoft.com/office/drawing/2014/main" id="{00000000-0008-0000-0000-000002000000}"/>
            </a:ext>
          </a:extLst>
        </xdr:cNvPr>
        <xdr:cNvSpPr/>
      </xdr:nvSpPr>
      <xdr:spPr>
        <a:xfrm>
          <a:off x="5924550" y="11029950"/>
          <a:ext cx="247650" cy="438150"/>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10</xdr:row>
      <xdr:rowOff>38100</xdr:rowOff>
    </xdr:from>
    <xdr:to>
      <xdr:col>0</xdr:col>
      <xdr:colOff>190500</xdr:colOff>
      <xdr:row>11</xdr:row>
      <xdr:rowOff>3810</xdr:rowOff>
    </xdr:to>
    <xdr:pic>
      <xdr:nvPicPr>
        <xdr:cNvPr id="2" name="Picture 1" descr="BD21298_">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56210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59E85-F7C9-4BAF-A9EB-A230745349FC}">
  <dimension ref="A1:O63"/>
  <sheetViews>
    <sheetView zoomScaleNormal="100" workbookViewId="0">
      <selection activeCell="I33" sqref="I33"/>
    </sheetView>
  </sheetViews>
  <sheetFormatPr defaultColWidth="9.109375" defaultRowHeight="14.4" x14ac:dyDescent="0.3"/>
  <cols>
    <col min="1" max="1" width="2.33203125" style="1" customWidth="1"/>
    <col min="2" max="4" width="9.109375" style="1"/>
    <col min="5" max="5" width="9.5546875" style="1" bestFit="1" customWidth="1"/>
    <col min="6" max="6" width="14.88671875" style="1" customWidth="1"/>
    <col min="7" max="7" width="12.6640625" style="1" customWidth="1"/>
    <col min="8" max="8" width="11" style="1" customWidth="1"/>
    <col min="9" max="9" width="11.33203125" style="1" bestFit="1" customWidth="1"/>
    <col min="10" max="14" width="9.109375" style="1"/>
    <col min="15" max="15" width="2.109375" style="1" customWidth="1"/>
    <col min="16" max="16384" width="9.109375" style="1"/>
  </cols>
  <sheetData>
    <row r="1" spans="1:15" x14ac:dyDescent="0.3">
      <c r="A1" s="48"/>
      <c r="B1" s="48"/>
      <c r="C1" s="48"/>
      <c r="D1" s="48"/>
      <c r="E1" s="48"/>
      <c r="F1" s="48"/>
      <c r="G1" s="48"/>
      <c r="H1" s="48"/>
      <c r="I1" s="48"/>
      <c r="J1" s="48"/>
      <c r="K1" s="48"/>
      <c r="L1" s="48"/>
      <c r="M1" s="48"/>
      <c r="N1" s="48"/>
      <c r="O1" s="48"/>
    </row>
    <row r="2" spans="1:15" x14ac:dyDescent="0.3">
      <c r="A2" s="48"/>
      <c r="B2" s="79" t="s">
        <v>107</v>
      </c>
      <c r="C2" s="79"/>
      <c r="D2" s="79"/>
      <c r="E2" s="79"/>
      <c r="F2" s="79"/>
      <c r="G2" s="79"/>
      <c r="H2" s="79"/>
      <c r="I2" s="79"/>
      <c r="J2" s="79"/>
      <c r="K2" s="79"/>
      <c r="L2" s="79"/>
      <c r="M2" s="79"/>
      <c r="N2" s="79"/>
      <c r="O2" s="48"/>
    </row>
    <row r="3" spans="1:15" x14ac:dyDescent="0.3">
      <c r="A3" s="48"/>
      <c r="B3" s="79"/>
      <c r="C3" s="79"/>
      <c r="D3" s="79"/>
      <c r="E3" s="79"/>
      <c r="F3" s="79"/>
      <c r="G3" s="79"/>
      <c r="H3" s="79"/>
      <c r="I3" s="79"/>
      <c r="J3" s="79"/>
      <c r="K3" s="79"/>
      <c r="L3" s="79"/>
      <c r="M3" s="79"/>
      <c r="N3" s="79"/>
      <c r="O3" s="48"/>
    </row>
    <row r="4" spans="1:15" ht="32.25" customHeight="1" x14ac:dyDescent="0.3">
      <c r="A4" s="48"/>
      <c r="B4" s="80" t="s">
        <v>84</v>
      </c>
      <c r="C4" s="80"/>
      <c r="D4" s="80"/>
      <c r="E4" s="80"/>
      <c r="F4" s="80"/>
      <c r="G4" s="80"/>
      <c r="H4" s="80"/>
      <c r="I4" s="80"/>
      <c r="J4" s="80"/>
      <c r="K4" s="80"/>
      <c r="L4" s="80"/>
      <c r="M4" s="80"/>
      <c r="N4" s="80"/>
      <c r="O4" s="48"/>
    </row>
    <row r="5" spans="1:15" x14ac:dyDescent="0.3">
      <c r="A5" s="48"/>
      <c r="B5" s="46"/>
      <c r="C5" s="46"/>
      <c r="D5" s="46"/>
      <c r="E5" s="46"/>
      <c r="F5" s="46"/>
      <c r="G5" s="46"/>
      <c r="H5" s="46"/>
      <c r="I5" s="46"/>
      <c r="J5" s="46"/>
      <c r="K5" s="46"/>
      <c r="L5" s="46"/>
      <c r="M5" s="46"/>
      <c r="N5" s="46"/>
      <c r="O5" s="48"/>
    </row>
    <row r="6" spans="1:15" ht="27.75" customHeight="1" x14ac:dyDescent="0.3">
      <c r="A6" s="48"/>
      <c r="B6" s="66" t="s">
        <v>2</v>
      </c>
      <c r="C6" s="2"/>
      <c r="D6" s="2"/>
      <c r="E6" s="2"/>
      <c r="F6" s="2"/>
      <c r="G6" s="3"/>
      <c r="H6" s="2"/>
      <c r="I6" s="2"/>
      <c r="J6" s="2"/>
      <c r="K6" s="2"/>
      <c r="L6" s="2"/>
      <c r="M6" s="2"/>
      <c r="N6" s="2"/>
      <c r="O6" s="48"/>
    </row>
    <row r="7" spans="1:15" ht="30.75" customHeight="1" x14ac:dyDescent="0.3">
      <c r="A7" s="48"/>
      <c r="B7" s="81" t="s">
        <v>88</v>
      </c>
      <c r="C7" s="81"/>
      <c r="D7" s="81"/>
      <c r="E7" s="81"/>
      <c r="F7" s="81"/>
      <c r="G7" s="81"/>
      <c r="H7" s="81"/>
      <c r="I7" s="81"/>
      <c r="J7" s="81"/>
      <c r="K7" s="81"/>
      <c r="L7" s="81"/>
      <c r="M7" s="81"/>
      <c r="N7" s="81"/>
      <c r="O7" s="48"/>
    </row>
    <row r="8" spans="1:15" ht="15" thickBot="1" x14ac:dyDescent="0.35">
      <c r="A8" s="48"/>
      <c r="B8" s="46"/>
      <c r="C8" s="46"/>
      <c r="D8" s="46"/>
      <c r="E8" s="46"/>
      <c r="F8" s="46"/>
      <c r="G8" s="46"/>
      <c r="H8" s="46"/>
      <c r="I8" s="46"/>
      <c r="J8" s="46"/>
      <c r="K8" s="46"/>
      <c r="L8" s="46"/>
      <c r="M8" s="46"/>
      <c r="N8" s="46"/>
      <c r="O8" s="48"/>
    </row>
    <row r="9" spans="1:15" ht="15" thickBot="1" x14ac:dyDescent="0.35">
      <c r="A9" s="48"/>
      <c r="B9" s="46"/>
      <c r="C9" s="46" t="s">
        <v>0</v>
      </c>
      <c r="D9" s="46"/>
      <c r="E9" s="46"/>
      <c r="F9" s="70">
        <v>8750</v>
      </c>
      <c r="G9" s="46"/>
      <c r="H9" s="46"/>
      <c r="I9" s="60">
        <v>0</v>
      </c>
      <c r="J9" s="59" t="s">
        <v>81</v>
      </c>
      <c r="K9" s="46"/>
      <c r="L9" s="46"/>
      <c r="M9" s="46"/>
      <c r="N9" s="46"/>
      <c r="O9" s="48"/>
    </row>
    <row r="10" spans="1:15" x14ac:dyDescent="0.3">
      <c r="A10" s="48"/>
      <c r="B10" s="46"/>
      <c r="C10" s="46"/>
      <c r="D10" s="46"/>
      <c r="E10" s="46"/>
      <c r="F10" s="46"/>
      <c r="G10" s="46"/>
      <c r="H10" s="46"/>
      <c r="I10" s="61"/>
      <c r="J10" s="46" t="s">
        <v>106</v>
      </c>
      <c r="K10" s="46"/>
      <c r="L10" s="46"/>
      <c r="M10" s="46"/>
      <c r="N10" s="46"/>
      <c r="O10" s="48"/>
    </row>
    <row r="11" spans="1:15" x14ac:dyDescent="0.3">
      <c r="A11" s="48"/>
      <c r="B11" s="46"/>
      <c r="C11" s="46" t="s">
        <v>100</v>
      </c>
      <c r="D11" s="46"/>
      <c r="E11" s="46"/>
      <c r="F11" s="47">
        <f>F9*18</f>
        <v>157500</v>
      </c>
      <c r="G11" s="46"/>
      <c r="H11" s="46"/>
      <c r="I11" s="61">
        <v>0</v>
      </c>
      <c r="J11" s="59" t="s">
        <v>78</v>
      </c>
      <c r="K11" s="46"/>
      <c r="L11" s="46"/>
      <c r="M11" s="46"/>
      <c r="N11" s="46"/>
      <c r="O11" s="48"/>
    </row>
    <row r="12" spans="1:15" x14ac:dyDescent="0.3">
      <c r="A12" s="48"/>
      <c r="B12" s="46"/>
      <c r="C12" s="46"/>
      <c r="D12" s="46"/>
      <c r="E12" s="46"/>
      <c r="F12" s="46"/>
      <c r="G12" s="46"/>
      <c r="H12" s="46"/>
      <c r="I12" s="46"/>
      <c r="J12" s="46" t="s">
        <v>105</v>
      </c>
      <c r="K12" s="46"/>
      <c r="L12" s="46"/>
      <c r="M12" s="46"/>
      <c r="N12" s="46"/>
      <c r="O12" s="48"/>
    </row>
    <row r="13" spans="1:15" x14ac:dyDescent="0.3">
      <c r="A13" s="48"/>
      <c r="B13" s="46"/>
      <c r="C13" s="46"/>
      <c r="D13" s="46"/>
      <c r="E13" s="46"/>
      <c r="F13" s="46"/>
      <c r="G13" s="46"/>
      <c r="H13" s="46"/>
      <c r="I13" s="46"/>
      <c r="J13" s="46"/>
      <c r="K13" s="46"/>
      <c r="L13" s="46"/>
      <c r="M13" s="46"/>
      <c r="N13" s="46"/>
      <c r="O13" s="48"/>
    </row>
    <row r="14" spans="1:15" ht="15" thickBot="1" x14ac:dyDescent="0.35">
      <c r="A14" s="48"/>
      <c r="B14" s="62"/>
      <c r="C14" s="62"/>
      <c r="D14" s="62"/>
      <c r="E14" s="62"/>
      <c r="F14" s="62"/>
      <c r="G14" s="62"/>
      <c r="H14" s="62"/>
      <c r="I14" s="62"/>
      <c r="J14" s="62"/>
      <c r="K14" s="62"/>
      <c r="L14" s="62"/>
      <c r="M14" s="62"/>
      <c r="N14" s="62"/>
      <c r="O14" s="48"/>
    </row>
    <row r="15" spans="1:15" ht="15" thickBot="1" x14ac:dyDescent="0.35">
      <c r="A15" s="48"/>
      <c r="B15" s="41" t="s">
        <v>82</v>
      </c>
      <c r="C15" s="42"/>
      <c r="D15" s="42"/>
      <c r="E15" s="42"/>
      <c r="F15" s="42"/>
      <c r="G15" s="70">
        <v>199300</v>
      </c>
      <c r="H15" s="42" t="s">
        <v>101</v>
      </c>
      <c r="I15" s="77">
        <f>G15*(9/12)</f>
        <v>149475</v>
      </c>
      <c r="J15" s="41" t="s">
        <v>102</v>
      </c>
      <c r="K15" s="42"/>
      <c r="L15" s="42"/>
      <c r="M15" s="42"/>
      <c r="N15" s="42"/>
      <c r="O15" s="48"/>
    </row>
    <row r="16" spans="1:15" x14ac:dyDescent="0.3">
      <c r="A16" s="48"/>
      <c r="B16" s="63"/>
      <c r="C16" s="64"/>
      <c r="D16" s="64"/>
      <c r="E16" s="64"/>
      <c r="F16" s="64"/>
      <c r="G16" s="65"/>
      <c r="H16" s="64"/>
      <c r="I16" s="64"/>
      <c r="J16" s="64"/>
      <c r="K16" s="64"/>
      <c r="L16" s="64"/>
      <c r="M16" s="64"/>
      <c r="N16" s="64"/>
      <c r="O16" s="48"/>
    </row>
    <row r="17" spans="1:15" x14ac:dyDescent="0.3">
      <c r="A17" s="48"/>
      <c r="B17" s="46" t="s">
        <v>86</v>
      </c>
      <c r="C17" s="46"/>
      <c r="D17" s="46"/>
      <c r="E17" s="46"/>
      <c r="F17" s="46"/>
      <c r="G17" s="46"/>
      <c r="H17" s="46"/>
      <c r="I17" s="46"/>
      <c r="J17" s="46"/>
      <c r="K17" s="46"/>
      <c r="L17" s="46"/>
      <c r="M17" s="46"/>
      <c r="N17" s="46"/>
      <c r="O17" s="48"/>
    </row>
    <row r="18" spans="1:15" x14ac:dyDescent="0.3">
      <c r="A18" s="48"/>
      <c r="B18" s="46" t="s">
        <v>85</v>
      </c>
      <c r="C18" s="46"/>
      <c r="D18" s="46"/>
      <c r="E18" s="46"/>
      <c r="F18" s="46"/>
      <c r="G18" s="46"/>
      <c r="H18" s="46"/>
      <c r="I18" s="46"/>
      <c r="J18" s="46"/>
      <c r="K18" s="46"/>
      <c r="L18" s="46"/>
      <c r="M18" s="46"/>
      <c r="N18" s="46"/>
      <c r="O18" s="48"/>
    </row>
    <row r="19" spans="1:15" x14ac:dyDescent="0.3">
      <c r="A19" s="48"/>
      <c r="B19" s="46"/>
      <c r="C19" s="46"/>
      <c r="D19" s="46"/>
      <c r="E19" s="46"/>
      <c r="F19" s="46"/>
      <c r="G19" s="46"/>
      <c r="H19" s="46"/>
      <c r="I19" s="46"/>
      <c r="J19" s="46"/>
      <c r="K19" s="46"/>
      <c r="L19" s="46"/>
      <c r="M19" s="46"/>
      <c r="N19" s="46"/>
      <c r="O19" s="48"/>
    </row>
    <row r="20" spans="1:15" ht="30.75" customHeight="1" x14ac:dyDescent="0.3">
      <c r="A20" s="48"/>
      <c r="B20" s="66" t="s">
        <v>3</v>
      </c>
      <c r="C20" s="2"/>
      <c r="D20" s="2"/>
      <c r="E20" s="2"/>
      <c r="F20" s="2"/>
      <c r="G20" s="2"/>
      <c r="H20" s="2"/>
      <c r="I20" s="2"/>
      <c r="J20" s="2"/>
      <c r="K20" s="2"/>
      <c r="L20" s="2"/>
      <c r="M20" s="2"/>
      <c r="N20" s="2"/>
      <c r="O20" s="48"/>
    </row>
    <row r="21" spans="1:15" ht="32.25" customHeight="1" x14ac:dyDescent="0.3">
      <c r="A21" s="48"/>
      <c r="B21" s="82" t="s">
        <v>21</v>
      </c>
      <c r="C21" s="82"/>
      <c r="D21" s="82"/>
      <c r="E21" s="82"/>
      <c r="F21" s="82"/>
      <c r="G21" s="82"/>
      <c r="H21" s="82"/>
      <c r="I21" s="82"/>
      <c r="J21" s="82"/>
      <c r="K21" s="82"/>
      <c r="L21" s="82"/>
      <c r="M21" s="82"/>
      <c r="N21" s="82"/>
      <c r="O21" s="48"/>
    </row>
    <row r="22" spans="1:15" ht="15" thickBot="1" x14ac:dyDescent="0.35">
      <c r="A22" s="48"/>
      <c r="B22" s="46"/>
      <c r="C22" s="46"/>
      <c r="D22" s="46"/>
      <c r="E22" s="46"/>
      <c r="F22" s="46"/>
      <c r="G22" s="46"/>
      <c r="H22" s="46"/>
      <c r="I22" s="46"/>
      <c r="J22" s="46"/>
      <c r="K22" s="46"/>
      <c r="L22" s="46"/>
      <c r="M22" s="46"/>
      <c r="N22" s="46"/>
      <c r="O22" s="48"/>
    </row>
    <row r="23" spans="1:15" ht="15" thickBot="1" x14ac:dyDescent="0.35">
      <c r="A23" s="48"/>
      <c r="B23" s="46"/>
      <c r="C23" s="46" t="s">
        <v>4</v>
      </c>
      <c r="D23" s="46"/>
      <c r="E23" s="46"/>
      <c r="F23" s="71">
        <v>0.25</v>
      </c>
      <c r="G23" s="46"/>
      <c r="H23" s="46"/>
      <c r="I23" s="46"/>
      <c r="J23" s="46"/>
      <c r="K23" s="46"/>
      <c r="L23" s="46"/>
      <c r="M23" s="46"/>
      <c r="N23" s="46"/>
      <c r="O23" s="48"/>
    </row>
    <row r="24" spans="1:15" x14ac:dyDescent="0.3">
      <c r="A24" s="48"/>
      <c r="B24" s="46"/>
      <c r="C24" s="46" t="s">
        <v>5</v>
      </c>
      <c r="D24" s="46"/>
      <c r="E24" s="46"/>
      <c r="F24" s="49">
        <f>F11*F23</f>
        <v>39375</v>
      </c>
      <c r="G24" s="46" t="s">
        <v>103</v>
      </c>
      <c r="H24" s="46"/>
      <c r="I24" s="46"/>
      <c r="J24" s="46"/>
      <c r="K24" s="46"/>
      <c r="L24" s="46"/>
      <c r="M24" s="46"/>
      <c r="N24" s="46"/>
      <c r="O24" s="48"/>
    </row>
    <row r="25" spans="1:15" x14ac:dyDescent="0.3">
      <c r="A25" s="48"/>
      <c r="B25" s="46"/>
      <c r="C25" s="46" t="s">
        <v>6</v>
      </c>
      <c r="D25" s="46"/>
      <c r="E25" s="46"/>
      <c r="F25" s="49">
        <f>F24/18</f>
        <v>2187.5</v>
      </c>
      <c r="G25" s="46"/>
      <c r="H25" s="46"/>
      <c r="I25" s="46"/>
      <c r="J25" s="46"/>
      <c r="K25" s="46"/>
      <c r="L25" s="46"/>
      <c r="M25" s="46"/>
      <c r="N25" s="46"/>
      <c r="O25" s="48"/>
    </row>
    <row r="26" spans="1:15" x14ac:dyDescent="0.3">
      <c r="A26" s="48"/>
      <c r="B26" s="46"/>
      <c r="C26" s="46"/>
      <c r="D26" s="46"/>
      <c r="E26" s="46"/>
      <c r="F26" s="46"/>
      <c r="G26" s="46"/>
      <c r="H26" s="46"/>
      <c r="I26" s="46"/>
      <c r="J26" s="46"/>
      <c r="K26" s="46"/>
      <c r="L26" s="46"/>
      <c r="M26" s="46"/>
      <c r="N26" s="46"/>
      <c r="O26" s="48"/>
    </row>
    <row r="27" spans="1:15" x14ac:dyDescent="0.3">
      <c r="A27" s="48"/>
      <c r="B27" s="46"/>
      <c r="C27" s="46" t="s">
        <v>8</v>
      </c>
      <c r="D27" s="46"/>
      <c r="E27" s="46"/>
      <c r="F27" s="49">
        <f>F23*I15</f>
        <v>37368.75</v>
      </c>
      <c r="G27" s="46" t="s">
        <v>103</v>
      </c>
      <c r="H27" s="46"/>
      <c r="I27" s="46"/>
      <c r="J27" s="46"/>
      <c r="K27" s="46"/>
      <c r="L27" s="46"/>
      <c r="M27" s="46"/>
      <c r="N27" s="46"/>
      <c r="O27" s="48"/>
    </row>
    <row r="28" spans="1:15" x14ac:dyDescent="0.3">
      <c r="A28" s="48"/>
      <c r="B28" s="46"/>
      <c r="C28" s="46" t="s">
        <v>6</v>
      </c>
      <c r="D28" s="46"/>
      <c r="E28" s="46"/>
      <c r="F28" s="49">
        <f>F27/18</f>
        <v>2076.0416666666665</v>
      </c>
      <c r="G28" s="46"/>
      <c r="H28" s="46"/>
      <c r="I28" s="46"/>
      <c r="J28" s="46"/>
      <c r="K28" s="46"/>
      <c r="L28" s="46"/>
      <c r="M28" s="46"/>
      <c r="N28" s="46"/>
      <c r="O28" s="48"/>
    </row>
    <row r="29" spans="1:15" x14ac:dyDescent="0.3">
      <c r="A29" s="48"/>
      <c r="B29" s="46"/>
      <c r="C29" s="46"/>
      <c r="D29" s="46"/>
      <c r="E29" s="46"/>
      <c r="F29" s="46"/>
      <c r="G29" s="46"/>
      <c r="H29" s="46"/>
      <c r="I29" s="46"/>
      <c r="J29" s="46"/>
      <c r="K29" s="46"/>
      <c r="L29" s="46"/>
      <c r="M29" s="46"/>
      <c r="N29" s="46"/>
      <c r="O29" s="48"/>
    </row>
    <row r="30" spans="1:15" ht="31.5" customHeight="1" x14ac:dyDescent="0.3">
      <c r="A30" s="48"/>
      <c r="B30" s="67" t="s">
        <v>87</v>
      </c>
      <c r="C30" s="68"/>
      <c r="D30" s="68"/>
      <c r="E30" s="68"/>
      <c r="F30" s="68"/>
      <c r="G30" s="68"/>
      <c r="H30" s="68"/>
      <c r="I30" s="68"/>
      <c r="J30" s="68"/>
      <c r="K30" s="68"/>
      <c r="L30" s="68"/>
      <c r="M30" s="68"/>
      <c r="N30" s="68"/>
      <c r="O30" s="48"/>
    </row>
    <row r="31" spans="1:15" x14ac:dyDescent="0.3">
      <c r="A31" s="48"/>
      <c r="B31" s="46"/>
      <c r="C31" s="46"/>
      <c r="D31" s="46"/>
      <c r="E31" s="46"/>
      <c r="F31" s="46"/>
      <c r="G31" s="46" t="s">
        <v>6</v>
      </c>
      <c r="H31" s="46"/>
      <c r="I31" s="46" t="s">
        <v>104</v>
      </c>
      <c r="J31" s="46"/>
      <c r="K31" s="46"/>
      <c r="L31" s="46"/>
      <c r="M31" s="46"/>
      <c r="N31" s="46"/>
      <c r="O31" s="48"/>
    </row>
    <row r="32" spans="1:15" x14ac:dyDescent="0.3">
      <c r="A32" s="48"/>
      <c r="B32" s="46"/>
      <c r="C32" s="46" t="s">
        <v>75</v>
      </c>
      <c r="D32" s="46"/>
      <c r="E32" s="46"/>
      <c r="F32" s="46"/>
      <c r="G32" s="49">
        <f>F25</f>
        <v>2187.5</v>
      </c>
      <c r="H32" s="46"/>
      <c r="I32" s="49">
        <f>G32*18</f>
        <v>39375</v>
      </c>
      <c r="J32" s="46"/>
      <c r="K32" s="46"/>
      <c r="L32" s="46"/>
      <c r="M32" s="46"/>
      <c r="N32" s="46"/>
      <c r="O32" s="48"/>
    </row>
    <row r="33" spans="1:15" x14ac:dyDescent="0.3">
      <c r="A33" s="48"/>
      <c r="B33" s="46"/>
      <c r="C33" s="46" t="s">
        <v>76</v>
      </c>
      <c r="D33" s="46"/>
      <c r="E33" s="49"/>
      <c r="F33" s="46"/>
      <c r="G33" s="49">
        <f>F28</f>
        <v>2076.0416666666665</v>
      </c>
      <c r="H33" s="46"/>
      <c r="I33" s="49">
        <f>G33*18</f>
        <v>37368.75</v>
      </c>
      <c r="J33" s="46"/>
      <c r="K33" s="46"/>
      <c r="L33" s="46"/>
      <c r="M33" s="46"/>
      <c r="N33" s="46"/>
      <c r="O33" s="48"/>
    </row>
    <row r="34" spans="1:15" x14ac:dyDescent="0.3">
      <c r="A34" s="48"/>
      <c r="B34" s="46"/>
      <c r="C34" s="46" t="s">
        <v>10</v>
      </c>
      <c r="D34" s="46"/>
      <c r="E34" s="49"/>
      <c r="F34" s="46"/>
      <c r="G34" s="49">
        <f>G32-G33</f>
        <v>111.45833333333348</v>
      </c>
      <c r="H34" s="46"/>
      <c r="I34" s="49">
        <f>G34*18</f>
        <v>2006.2500000000027</v>
      </c>
      <c r="J34" s="46"/>
      <c r="K34" s="46"/>
      <c r="L34" s="46"/>
      <c r="M34" s="46"/>
      <c r="N34" s="46"/>
      <c r="O34" s="48"/>
    </row>
    <row r="35" spans="1:15" x14ac:dyDescent="0.3">
      <c r="A35" s="48"/>
      <c r="B35" s="46"/>
      <c r="C35" s="50" t="s">
        <v>12</v>
      </c>
      <c r="D35" s="50"/>
      <c r="E35" s="51"/>
      <c r="F35" s="50"/>
      <c r="G35" s="51">
        <f>G32-G33-G34</f>
        <v>0</v>
      </c>
      <c r="H35" s="51"/>
      <c r="I35" s="78">
        <f>I32-I33-I34</f>
        <v>-2.7284841053187847E-12</v>
      </c>
      <c r="J35" s="46"/>
      <c r="K35" s="46"/>
      <c r="L35" s="46"/>
      <c r="M35" s="46"/>
      <c r="N35" s="46"/>
      <c r="O35" s="48"/>
    </row>
    <row r="36" spans="1:15" x14ac:dyDescent="0.3">
      <c r="A36" s="48"/>
      <c r="B36" s="46"/>
      <c r="C36" s="46"/>
      <c r="D36" s="46"/>
      <c r="E36" s="49"/>
      <c r="F36" s="46"/>
      <c r="G36" s="46"/>
      <c r="H36" s="46"/>
      <c r="I36" s="46"/>
      <c r="J36" s="46"/>
      <c r="K36" s="46"/>
      <c r="L36" s="46"/>
      <c r="M36" s="46"/>
      <c r="N36" s="46"/>
      <c r="O36" s="48"/>
    </row>
    <row r="37" spans="1:15" ht="15" thickBot="1" x14ac:dyDescent="0.35">
      <c r="A37" s="48"/>
      <c r="B37" s="46"/>
      <c r="C37" s="46"/>
      <c r="D37" s="46"/>
      <c r="E37" s="46"/>
      <c r="F37" s="46"/>
      <c r="G37" s="46"/>
      <c r="H37" s="46"/>
      <c r="I37" s="46"/>
      <c r="J37" s="46"/>
      <c r="K37" s="46"/>
      <c r="L37" s="46"/>
      <c r="M37" s="46"/>
      <c r="N37" s="46"/>
      <c r="O37" s="48"/>
    </row>
    <row r="38" spans="1:15" ht="31.5" customHeight="1" thickBot="1" x14ac:dyDescent="0.35">
      <c r="A38" s="48"/>
      <c r="B38" s="43" t="s">
        <v>15</v>
      </c>
      <c r="C38" s="44"/>
      <c r="D38" s="44"/>
      <c r="E38" s="44"/>
      <c r="F38" s="44"/>
      <c r="G38" s="44"/>
      <c r="H38" s="44"/>
      <c r="I38" s="44"/>
      <c r="J38" s="44"/>
      <c r="K38" s="44"/>
      <c r="L38" s="44"/>
      <c r="M38" s="44"/>
      <c r="N38" s="45"/>
      <c r="O38" s="48"/>
    </row>
    <row r="39" spans="1:15" x14ac:dyDescent="0.3">
      <c r="A39" s="48"/>
      <c r="B39" s="46"/>
      <c r="C39" s="46"/>
      <c r="D39" s="46"/>
      <c r="E39" s="46"/>
      <c r="F39" s="46"/>
      <c r="G39" s="46"/>
      <c r="H39" s="46"/>
      <c r="I39" s="46"/>
      <c r="J39" s="46"/>
      <c r="K39" s="46"/>
      <c r="L39" s="46"/>
      <c r="M39" s="46"/>
      <c r="N39" s="46"/>
      <c r="O39" s="48"/>
    </row>
    <row r="40" spans="1:15" x14ac:dyDescent="0.3">
      <c r="A40" s="48"/>
      <c r="B40" s="46"/>
      <c r="C40" s="46" t="s">
        <v>0</v>
      </c>
      <c r="D40" s="46"/>
      <c r="E40" s="46"/>
      <c r="F40" s="49">
        <f>F9</f>
        <v>8750</v>
      </c>
      <c r="G40" s="46"/>
      <c r="H40" s="46"/>
      <c r="I40" s="46"/>
      <c r="J40" s="46"/>
      <c r="K40" s="46"/>
      <c r="L40" s="46"/>
      <c r="M40" s="46"/>
      <c r="N40" s="46"/>
      <c r="O40" s="48"/>
    </row>
    <row r="41" spans="1:15" x14ac:dyDescent="0.3">
      <c r="A41" s="48"/>
      <c r="B41" s="46"/>
      <c r="C41" s="46"/>
      <c r="D41" s="46"/>
      <c r="E41" s="46"/>
      <c r="F41" s="46"/>
      <c r="G41" s="52" t="s">
        <v>13</v>
      </c>
      <c r="H41" s="52" t="s">
        <v>14</v>
      </c>
      <c r="I41" s="46"/>
      <c r="J41" s="46"/>
      <c r="K41" s="46"/>
      <c r="L41" s="46"/>
      <c r="M41" s="46"/>
      <c r="N41" s="46"/>
      <c r="O41" s="48"/>
    </row>
    <row r="42" spans="1:15" x14ac:dyDescent="0.3">
      <c r="A42" s="48"/>
      <c r="B42" s="46"/>
      <c r="C42" s="46"/>
      <c r="D42" s="46"/>
      <c r="E42" s="46"/>
      <c r="F42" s="53" t="s">
        <v>76</v>
      </c>
      <c r="G42" s="49">
        <f>G33</f>
        <v>2076.0416666666665</v>
      </c>
      <c r="H42" s="54">
        <f>G42/F40</f>
        <v>0.23726190476190476</v>
      </c>
      <c r="I42" s="46" t="s">
        <v>16</v>
      </c>
      <c r="J42" s="46"/>
      <c r="K42" s="46"/>
      <c r="L42" s="46"/>
      <c r="M42" s="46"/>
      <c r="N42" s="46"/>
      <c r="O42" s="48"/>
    </row>
    <row r="43" spans="1:15" x14ac:dyDescent="0.3">
      <c r="A43" s="48"/>
      <c r="B43" s="46"/>
      <c r="C43" s="46"/>
      <c r="D43" s="46"/>
      <c r="E43" s="46"/>
      <c r="F43" s="53" t="s">
        <v>10</v>
      </c>
      <c r="G43" s="49">
        <f>G34</f>
        <v>111.45833333333348</v>
      </c>
      <c r="H43" s="54">
        <f>G43/F40</f>
        <v>1.2738095238095255E-2</v>
      </c>
      <c r="I43" s="46" t="s">
        <v>17</v>
      </c>
      <c r="J43" s="46"/>
      <c r="K43" s="46"/>
      <c r="L43" s="46"/>
      <c r="M43" s="46"/>
      <c r="N43" s="46"/>
      <c r="O43" s="48"/>
    </row>
    <row r="44" spans="1:15" x14ac:dyDescent="0.3">
      <c r="A44" s="48"/>
      <c r="B44" s="46"/>
      <c r="C44" s="46"/>
      <c r="D44" s="46"/>
      <c r="E44" s="46"/>
      <c r="F44" s="53" t="s">
        <v>19</v>
      </c>
      <c r="G44" s="49">
        <f>F40-G42-G43</f>
        <v>6562.5</v>
      </c>
      <c r="H44" s="54">
        <f>G44/F40</f>
        <v>0.75</v>
      </c>
      <c r="I44" s="46" t="s">
        <v>77</v>
      </c>
      <c r="J44" s="46"/>
      <c r="K44" s="46"/>
      <c r="L44" s="46"/>
      <c r="M44" s="46"/>
      <c r="N44" s="46"/>
      <c r="O44" s="48"/>
    </row>
    <row r="45" spans="1:15" ht="15" thickBot="1" x14ac:dyDescent="0.35">
      <c r="A45" s="48"/>
      <c r="B45" s="46"/>
      <c r="C45" s="55" t="s">
        <v>18</v>
      </c>
      <c r="D45" s="55"/>
      <c r="E45" s="55"/>
      <c r="F45" s="55"/>
      <c r="G45" s="56">
        <f>SUM(G42:G44)</f>
        <v>8750</v>
      </c>
      <c r="H45" s="57">
        <f>SUM(H42:H44)</f>
        <v>1</v>
      </c>
      <c r="I45" s="55" t="s">
        <v>20</v>
      </c>
      <c r="J45" s="55"/>
      <c r="K45" s="55"/>
      <c r="L45" s="55"/>
      <c r="M45" s="55"/>
      <c r="N45" s="55"/>
      <c r="O45" s="48"/>
    </row>
    <row r="46" spans="1:15" x14ac:dyDescent="0.3">
      <c r="A46" s="48"/>
      <c r="B46" s="46"/>
      <c r="C46" s="46"/>
      <c r="D46" s="46"/>
      <c r="E46" s="46"/>
      <c r="F46" s="46"/>
      <c r="G46" s="46"/>
      <c r="H46" s="46"/>
      <c r="I46" s="46"/>
      <c r="J46" s="46"/>
      <c r="K46" s="46"/>
      <c r="L46" s="46"/>
      <c r="M46" s="46"/>
      <c r="N46" s="46"/>
      <c r="O46" s="48"/>
    </row>
    <row r="47" spans="1:15" x14ac:dyDescent="0.3">
      <c r="A47" s="48"/>
      <c r="B47" s="46"/>
      <c r="C47" s="74" t="s">
        <v>92</v>
      </c>
      <c r="D47" s="46"/>
      <c r="E47" s="46"/>
      <c r="F47" s="46"/>
      <c r="G47" s="46"/>
      <c r="H47" s="46"/>
      <c r="I47" s="75" t="s">
        <v>93</v>
      </c>
      <c r="J47" s="46"/>
      <c r="K47" s="46"/>
      <c r="L47" s="46"/>
      <c r="M47" s="46"/>
      <c r="N47" s="46"/>
      <c r="O47" s="48"/>
    </row>
    <row r="48" spans="1:15" x14ac:dyDescent="0.3">
      <c r="A48" s="48"/>
      <c r="B48" s="46"/>
      <c r="C48" s="46"/>
      <c r="D48" s="46"/>
      <c r="E48" s="46" t="s">
        <v>89</v>
      </c>
      <c r="F48" s="46"/>
      <c r="G48" s="46"/>
      <c r="H48" s="46"/>
      <c r="I48" s="49">
        <f>G42</f>
        <v>2076.0416666666665</v>
      </c>
      <c r="J48" s="46"/>
      <c r="K48" s="46"/>
      <c r="L48" s="46"/>
      <c r="M48" s="46"/>
      <c r="N48" s="46"/>
      <c r="O48" s="48"/>
    </row>
    <row r="49" spans="1:15" x14ac:dyDescent="0.3">
      <c r="A49" s="48"/>
      <c r="B49" s="46"/>
      <c r="C49" s="46"/>
      <c r="D49" s="46"/>
      <c r="E49" s="46" t="s">
        <v>90</v>
      </c>
      <c r="F49" s="46"/>
      <c r="G49" s="46"/>
      <c r="H49" s="46"/>
      <c r="I49" s="49">
        <f>G43</f>
        <v>111.45833333333348</v>
      </c>
      <c r="J49" s="46"/>
      <c r="K49" s="46"/>
      <c r="L49" s="46"/>
      <c r="M49" s="46"/>
      <c r="N49" s="46"/>
      <c r="O49" s="48"/>
    </row>
    <row r="50" spans="1:15" x14ac:dyDescent="0.3">
      <c r="A50" s="48"/>
      <c r="B50" s="46"/>
      <c r="C50" s="46"/>
      <c r="D50" s="46"/>
      <c r="E50" s="46" t="s">
        <v>91</v>
      </c>
      <c r="F50" s="46"/>
      <c r="G50" s="46"/>
      <c r="H50" s="46"/>
      <c r="I50" s="72">
        <f>F23</f>
        <v>0.25</v>
      </c>
      <c r="J50" s="46"/>
      <c r="K50" s="46"/>
      <c r="L50" s="46"/>
      <c r="M50" s="46"/>
      <c r="N50" s="46"/>
      <c r="O50" s="48"/>
    </row>
    <row r="51" spans="1:15" x14ac:dyDescent="0.3">
      <c r="A51" s="48"/>
      <c r="B51" s="46"/>
      <c r="C51" s="46"/>
      <c r="D51" s="46"/>
      <c r="E51" s="46"/>
      <c r="F51" s="46"/>
      <c r="G51" s="46"/>
      <c r="H51" s="46"/>
      <c r="I51" s="46"/>
      <c r="J51" s="46"/>
      <c r="K51" s="46"/>
      <c r="L51" s="46"/>
      <c r="M51" s="46"/>
      <c r="N51" s="46"/>
      <c r="O51" s="48"/>
    </row>
    <row r="52" spans="1:15" x14ac:dyDescent="0.3">
      <c r="A52" s="48"/>
      <c r="B52" s="46"/>
      <c r="C52" s="46"/>
      <c r="D52" s="46"/>
      <c r="E52" s="46" t="s">
        <v>94</v>
      </c>
      <c r="F52" s="46"/>
      <c r="G52" s="46"/>
      <c r="H52" s="46"/>
      <c r="I52" s="73">
        <f>H42</f>
        <v>0.23726190476190476</v>
      </c>
      <c r="J52" s="46"/>
      <c r="K52" s="83">
        <f>I52+I53</f>
        <v>0.25</v>
      </c>
      <c r="L52" s="46"/>
      <c r="M52" s="46"/>
      <c r="N52" s="46"/>
      <c r="O52" s="48"/>
    </row>
    <row r="53" spans="1:15" x14ac:dyDescent="0.3">
      <c r="A53" s="48"/>
      <c r="B53" s="46"/>
      <c r="C53" s="46"/>
      <c r="D53" s="46"/>
      <c r="E53" s="46" t="s">
        <v>95</v>
      </c>
      <c r="F53" s="46"/>
      <c r="G53" s="46"/>
      <c r="H53" s="46"/>
      <c r="I53" s="73">
        <f>H43</f>
        <v>1.2738095238095255E-2</v>
      </c>
      <c r="J53" s="46"/>
      <c r="K53" s="83"/>
      <c r="L53" s="46"/>
      <c r="M53" s="46"/>
      <c r="N53" s="46"/>
      <c r="O53" s="48"/>
    </row>
    <row r="54" spans="1:15" x14ac:dyDescent="0.3">
      <c r="A54" s="48"/>
      <c r="B54" s="46"/>
      <c r="C54" s="46"/>
      <c r="D54" s="46"/>
      <c r="E54" s="46"/>
      <c r="F54" s="46"/>
      <c r="G54" s="46"/>
      <c r="H54" s="46"/>
      <c r="I54" s="46"/>
      <c r="J54" s="46"/>
      <c r="K54" s="46"/>
      <c r="L54" s="46"/>
      <c r="M54" s="46"/>
      <c r="N54" s="46"/>
      <c r="O54" s="48"/>
    </row>
    <row r="55" spans="1:15" ht="25.5" customHeight="1" x14ac:dyDescent="0.3">
      <c r="A55" s="48"/>
      <c r="B55" s="66" t="s">
        <v>83</v>
      </c>
      <c r="C55" s="69"/>
      <c r="D55" s="69"/>
      <c r="E55" s="69"/>
      <c r="F55" s="69"/>
      <c r="G55" s="69"/>
      <c r="H55" s="69"/>
      <c r="I55" s="69"/>
      <c r="J55" s="69"/>
      <c r="K55" s="69"/>
      <c r="L55" s="69"/>
      <c r="M55" s="69"/>
      <c r="N55" s="69"/>
      <c r="O55" s="48"/>
    </row>
    <row r="56" spans="1:15" x14ac:dyDescent="0.3">
      <c r="A56" s="48"/>
      <c r="B56" s="46"/>
      <c r="C56" s="46"/>
      <c r="D56" s="46"/>
      <c r="E56" s="46"/>
      <c r="F56" s="46"/>
      <c r="G56" s="46"/>
      <c r="H56" s="46"/>
      <c r="I56" s="46"/>
      <c r="J56" s="46"/>
      <c r="K56" s="46"/>
      <c r="L56" s="46"/>
      <c r="M56" s="46"/>
      <c r="N56" s="46"/>
      <c r="O56" s="48"/>
    </row>
    <row r="57" spans="1:15" x14ac:dyDescent="0.3">
      <c r="A57" s="48"/>
      <c r="B57" s="46"/>
      <c r="C57" s="46" t="s">
        <v>0</v>
      </c>
      <c r="D57" s="46"/>
      <c r="E57" s="46"/>
      <c r="F57" s="49">
        <f>F9</f>
        <v>8750</v>
      </c>
      <c r="G57" s="46"/>
      <c r="H57" s="46"/>
      <c r="I57" s="46"/>
      <c r="J57" s="46"/>
      <c r="K57" s="46"/>
      <c r="L57" s="46"/>
      <c r="M57" s="46"/>
      <c r="N57" s="46"/>
      <c r="O57" s="48"/>
    </row>
    <row r="58" spans="1:15" x14ac:dyDescent="0.3">
      <c r="A58" s="48"/>
      <c r="B58" s="46"/>
      <c r="C58" s="46"/>
      <c r="D58" s="46"/>
      <c r="E58" s="46"/>
      <c r="F58" s="49"/>
      <c r="G58" s="52" t="s">
        <v>13</v>
      </c>
      <c r="H58" s="52" t="s">
        <v>14</v>
      </c>
      <c r="I58" s="46"/>
      <c r="J58" s="46"/>
      <c r="K58" s="46"/>
      <c r="L58" s="46"/>
      <c r="M58" s="46"/>
      <c r="N58" s="46"/>
      <c r="O58" s="48"/>
    </row>
    <row r="59" spans="1:15" x14ac:dyDescent="0.3">
      <c r="A59" s="48"/>
      <c r="B59" s="46"/>
      <c r="C59" s="46"/>
      <c r="D59" s="46"/>
      <c r="E59" s="46"/>
      <c r="F59" s="53" t="s">
        <v>9</v>
      </c>
      <c r="G59" s="49">
        <f>F25</f>
        <v>2187.5</v>
      </c>
      <c r="H59" s="54">
        <f>G59/F57</f>
        <v>0.25</v>
      </c>
      <c r="I59" s="46" t="s">
        <v>16</v>
      </c>
      <c r="J59" s="46"/>
      <c r="K59" s="46"/>
      <c r="L59" s="46"/>
      <c r="M59" s="46"/>
      <c r="N59" s="46"/>
      <c r="O59" s="48"/>
    </row>
    <row r="60" spans="1:15" x14ac:dyDescent="0.3">
      <c r="A60" s="48"/>
      <c r="B60" s="46"/>
      <c r="C60" s="46"/>
      <c r="D60" s="46"/>
      <c r="E60" s="46"/>
      <c r="F60" s="53" t="s">
        <v>19</v>
      </c>
      <c r="G60" s="49">
        <f>F57-G59</f>
        <v>6562.5</v>
      </c>
      <c r="H60" s="54">
        <f>G60/F57</f>
        <v>0.75</v>
      </c>
      <c r="I60" s="46" t="s">
        <v>77</v>
      </c>
      <c r="J60" s="46"/>
      <c r="K60" s="46"/>
      <c r="L60" s="46"/>
      <c r="M60" s="46"/>
      <c r="N60" s="46"/>
      <c r="O60" s="48"/>
    </row>
    <row r="61" spans="1:15" ht="15" thickBot="1" x14ac:dyDescent="0.35">
      <c r="A61" s="48"/>
      <c r="B61" s="46"/>
      <c r="C61" s="55" t="s">
        <v>18</v>
      </c>
      <c r="D61" s="55"/>
      <c r="E61" s="55"/>
      <c r="F61" s="55"/>
      <c r="G61" s="56">
        <f>G59+G60</f>
        <v>8750</v>
      </c>
      <c r="H61" s="57">
        <f>H59+H60</f>
        <v>1</v>
      </c>
      <c r="I61" s="55" t="s">
        <v>20</v>
      </c>
      <c r="J61" s="55"/>
      <c r="K61" s="55"/>
      <c r="L61" s="55"/>
      <c r="M61" s="55"/>
      <c r="N61" s="55"/>
      <c r="O61" s="48"/>
    </row>
    <row r="62" spans="1:15" x14ac:dyDescent="0.3">
      <c r="A62" s="48"/>
      <c r="B62" s="46"/>
      <c r="C62" s="46"/>
      <c r="D62" s="46"/>
      <c r="E62" s="46"/>
      <c r="F62" s="49"/>
      <c r="G62" s="58"/>
      <c r="H62" s="46"/>
      <c r="I62" s="46"/>
      <c r="J62" s="46"/>
      <c r="K62" s="46"/>
      <c r="L62" s="46"/>
      <c r="M62" s="46"/>
      <c r="N62" s="46"/>
      <c r="O62" s="48"/>
    </row>
    <row r="63" spans="1:15" x14ac:dyDescent="0.3">
      <c r="A63" s="48"/>
      <c r="B63" s="48"/>
      <c r="C63" s="48"/>
      <c r="D63" s="48"/>
      <c r="E63" s="48"/>
      <c r="F63" s="48"/>
      <c r="G63" s="48"/>
      <c r="H63" s="48"/>
      <c r="I63" s="48"/>
      <c r="J63" s="48"/>
      <c r="K63" s="48"/>
      <c r="L63" s="48"/>
      <c r="M63" s="48"/>
      <c r="N63" s="48"/>
      <c r="O63" s="48"/>
    </row>
  </sheetData>
  <sheetProtection algorithmName="SHA-512" hashValue="4byVKTmR0xrEWamkiA4cGxYftdyzaMa0bc3OGaMlC2pH7I6yBL9/tO+qvL7uAxGjTc0Hr+jgH+JdvyGI86jGng==" saltValue="UGKODNBh3RBldF8fOGV2Ng==" spinCount="100000" sheet="1" objects="1" scenarios="1"/>
  <mergeCells count="5">
    <mergeCell ref="B2:N3"/>
    <mergeCell ref="B4:N4"/>
    <mergeCell ref="B7:N7"/>
    <mergeCell ref="B21:N21"/>
    <mergeCell ref="K52:K53"/>
  </mergeCells>
  <conditionalFormatting sqref="F11">
    <cfRule type="iconSet" priority="4">
      <iconSet iconSet="3Symbols">
        <cfvo type="percent" val="0"/>
        <cfvo type="formula" val="$I$15"/>
        <cfvo type="formula" val="$I$15"/>
      </iconSet>
    </cfRule>
  </conditionalFormatting>
  <conditionalFormatting sqref="I9">
    <cfRule type="iconSet" priority="2">
      <iconSet iconSet="3Symbols" showValue="0">
        <cfvo type="percent" val="0"/>
        <cfvo type="num" val="0" gte="0"/>
        <cfvo type="percent" val="0"/>
      </iconSet>
    </cfRule>
  </conditionalFormatting>
  <conditionalFormatting sqref="I11">
    <cfRule type="iconSet" priority="1">
      <iconSet iconSet="3Symbols" showValue="0">
        <cfvo type="percent" val="0"/>
        <cfvo type="num" val="0" gte="0"/>
        <cfvo type="num" val="0" gte="0"/>
      </iconSet>
    </cfRule>
  </conditionalFormatting>
  <pageMargins left="0.7" right="0.7" top="0.75" bottom="0.75" header="0.3" footer="0.3"/>
  <pageSetup scale="67"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iconSet" priority="3" id="{7C169A77-A95B-4E7D-9FBD-BB03F0F858F7}">
            <x14:iconSet iconSet="3Symbols" custom="1">
              <x14:cfvo type="percent">
                <xm:f>0</xm:f>
              </x14:cfvo>
              <x14:cfvo type="num">
                <xm:f>0</xm:f>
              </x14:cfvo>
              <x14:cfvo type="num">
                <xm:f>0</xm:f>
              </x14:cfvo>
              <x14:cfIcon iconSet="3Symbols" iconId="2"/>
              <x14:cfIcon iconSet="3Symbols" iconId="1"/>
              <x14:cfIcon iconSet="3Symbols" iconId="2"/>
            </x14:iconSet>
          </x14:cfRule>
          <xm:sqref>G35 I35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FB639-8C41-4272-A8A4-31C0A6B0CA2C}">
  <dimension ref="A1:O63"/>
  <sheetViews>
    <sheetView tabSelected="1" topLeftCell="A41" zoomScaleNormal="100" workbookViewId="0">
      <selection activeCell="H60" sqref="H60"/>
    </sheetView>
  </sheetViews>
  <sheetFormatPr defaultColWidth="9.109375" defaultRowHeight="14.4" x14ac:dyDescent="0.3"/>
  <cols>
    <col min="1" max="1" width="2.33203125" style="1" customWidth="1"/>
    <col min="2" max="4" width="9.109375" style="1"/>
    <col min="5" max="5" width="9.5546875" style="1" bestFit="1" customWidth="1"/>
    <col min="6" max="6" width="14.88671875" style="1" customWidth="1"/>
    <col min="7" max="7" width="12.6640625" style="1" customWidth="1"/>
    <col min="8" max="8" width="11" style="1" customWidth="1"/>
    <col min="9" max="9" width="11.33203125" style="1" bestFit="1" customWidth="1"/>
    <col min="10" max="14" width="9.109375" style="1"/>
    <col min="15" max="15" width="2.109375" style="1" customWidth="1"/>
    <col min="16" max="16384" width="9.109375" style="1"/>
  </cols>
  <sheetData>
    <row r="1" spans="1:15" x14ac:dyDescent="0.3">
      <c r="A1" s="48"/>
      <c r="B1" s="48"/>
      <c r="C1" s="48"/>
      <c r="D1" s="48"/>
      <c r="E1" s="48"/>
      <c r="F1" s="48"/>
      <c r="G1" s="48"/>
      <c r="H1" s="48"/>
      <c r="I1" s="48"/>
      <c r="J1" s="48"/>
      <c r="K1" s="48"/>
      <c r="L1" s="48"/>
      <c r="M1" s="48"/>
      <c r="N1" s="48"/>
      <c r="O1" s="48"/>
    </row>
    <row r="2" spans="1:15" x14ac:dyDescent="0.3">
      <c r="A2" s="48"/>
      <c r="B2" s="79" t="s">
        <v>113</v>
      </c>
      <c r="C2" s="79"/>
      <c r="D2" s="79"/>
      <c r="E2" s="79"/>
      <c r="F2" s="79"/>
      <c r="G2" s="79"/>
      <c r="H2" s="79"/>
      <c r="I2" s="79"/>
      <c r="J2" s="79"/>
      <c r="K2" s="79"/>
      <c r="L2" s="79"/>
      <c r="M2" s="79"/>
      <c r="N2" s="79"/>
      <c r="O2" s="48"/>
    </row>
    <row r="3" spans="1:15" x14ac:dyDescent="0.3">
      <c r="A3" s="48"/>
      <c r="B3" s="79"/>
      <c r="C3" s="79"/>
      <c r="D3" s="79"/>
      <c r="E3" s="79"/>
      <c r="F3" s="79"/>
      <c r="G3" s="79"/>
      <c r="H3" s="79"/>
      <c r="I3" s="79"/>
      <c r="J3" s="79"/>
      <c r="K3" s="79"/>
      <c r="L3" s="79"/>
      <c r="M3" s="79"/>
      <c r="N3" s="79"/>
      <c r="O3" s="48"/>
    </row>
    <row r="4" spans="1:15" ht="32.25" customHeight="1" x14ac:dyDescent="0.3">
      <c r="A4" s="48"/>
      <c r="B4" s="80" t="s">
        <v>84</v>
      </c>
      <c r="C4" s="80"/>
      <c r="D4" s="80"/>
      <c r="E4" s="80"/>
      <c r="F4" s="80"/>
      <c r="G4" s="80"/>
      <c r="H4" s="80"/>
      <c r="I4" s="80"/>
      <c r="J4" s="80"/>
      <c r="K4" s="80"/>
      <c r="L4" s="80"/>
      <c r="M4" s="80"/>
      <c r="N4" s="80"/>
      <c r="O4" s="48"/>
    </row>
    <row r="5" spans="1:15" x14ac:dyDescent="0.3">
      <c r="A5" s="48"/>
      <c r="B5" s="46"/>
      <c r="C5" s="46"/>
      <c r="D5" s="46"/>
      <c r="E5" s="46"/>
      <c r="F5" s="46"/>
      <c r="G5" s="46"/>
      <c r="H5" s="46"/>
      <c r="I5" s="46"/>
      <c r="J5" s="46"/>
      <c r="K5" s="46"/>
      <c r="L5" s="46"/>
      <c r="M5" s="46"/>
      <c r="N5" s="46"/>
      <c r="O5" s="48"/>
    </row>
    <row r="6" spans="1:15" ht="27.75" customHeight="1" x14ac:dyDescent="0.3">
      <c r="A6" s="48"/>
      <c r="B6" s="66" t="s">
        <v>2</v>
      </c>
      <c r="C6" s="2"/>
      <c r="D6" s="2"/>
      <c r="E6" s="2"/>
      <c r="F6" s="2"/>
      <c r="G6" s="3"/>
      <c r="H6" s="2"/>
      <c r="I6" s="2"/>
      <c r="J6" s="2"/>
      <c r="K6" s="2"/>
      <c r="L6" s="2"/>
      <c r="M6" s="2"/>
      <c r="N6" s="2"/>
      <c r="O6" s="48"/>
    </row>
    <row r="7" spans="1:15" ht="30.75" customHeight="1" x14ac:dyDescent="0.3">
      <c r="A7" s="48"/>
      <c r="B7" s="81" t="s">
        <v>88</v>
      </c>
      <c r="C7" s="81"/>
      <c r="D7" s="81"/>
      <c r="E7" s="81"/>
      <c r="F7" s="81"/>
      <c r="G7" s="81"/>
      <c r="H7" s="81"/>
      <c r="I7" s="81"/>
      <c r="J7" s="81"/>
      <c r="K7" s="81"/>
      <c r="L7" s="81"/>
      <c r="M7" s="81"/>
      <c r="N7" s="81"/>
      <c r="O7" s="48"/>
    </row>
    <row r="8" spans="1:15" ht="15" thickBot="1" x14ac:dyDescent="0.35">
      <c r="A8" s="48"/>
      <c r="B8" s="46"/>
      <c r="C8" s="46"/>
      <c r="D8" s="46"/>
      <c r="E8" s="46"/>
      <c r="F8" s="46"/>
      <c r="G8" s="46"/>
      <c r="H8" s="46"/>
      <c r="I8" s="46"/>
      <c r="J8" s="46"/>
      <c r="K8" s="46"/>
      <c r="L8" s="46"/>
      <c r="M8" s="46"/>
      <c r="N8" s="46"/>
      <c r="O8" s="48"/>
    </row>
    <row r="9" spans="1:15" ht="15" thickBot="1" x14ac:dyDescent="0.35">
      <c r="A9" s="48"/>
      <c r="B9" s="46"/>
      <c r="C9" s="46" t="s">
        <v>0</v>
      </c>
      <c r="D9" s="46"/>
      <c r="E9" s="46"/>
      <c r="F9" s="70">
        <v>8750</v>
      </c>
      <c r="G9" s="46"/>
      <c r="H9" s="46"/>
      <c r="I9" s="60">
        <v>0</v>
      </c>
      <c r="J9" s="59" t="s">
        <v>81</v>
      </c>
      <c r="K9" s="46"/>
      <c r="L9" s="46"/>
      <c r="M9" s="46"/>
      <c r="N9" s="46"/>
      <c r="O9" s="48"/>
    </row>
    <row r="10" spans="1:15" x14ac:dyDescent="0.3">
      <c r="A10" s="48"/>
      <c r="B10" s="46"/>
      <c r="C10" s="46"/>
      <c r="D10" s="46"/>
      <c r="E10" s="46"/>
      <c r="F10" s="46"/>
      <c r="G10" s="46"/>
      <c r="H10" s="46"/>
      <c r="I10" s="61"/>
      <c r="J10" s="46" t="s">
        <v>106</v>
      </c>
      <c r="K10" s="46"/>
      <c r="L10" s="46"/>
      <c r="M10" s="46"/>
      <c r="N10" s="46"/>
      <c r="O10" s="48"/>
    </row>
    <row r="11" spans="1:15" x14ac:dyDescent="0.3">
      <c r="A11" s="48"/>
      <c r="B11" s="46"/>
      <c r="C11" s="46" t="s">
        <v>109</v>
      </c>
      <c r="D11" s="46"/>
      <c r="E11" s="46"/>
      <c r="F11" s="47">
        <f>F9*22</f>
        <v>192500</v>
      </c>
      <c r="G11" s="46"/>
      <c r="H11" s="46"/>
      <c r="I11" s="61">
        <v>0</v>
      </c>
      <c r="J11" s="59" t="s">
        <v>78</v>
      </c>
      <c r="K11" s="46"/>
      <c r="L11" s="46"/>
      <c r="M11" s="46"/>
      <c r="N11" s="46"/>
      <c r="O11" s="48"/>
    </row>
    <row r="12" spans="1:15" x14ac:dyDescent="0.3">
      <c r="A12" s="48"/>
      <c r="B12" s="46"/>
      <c r="C12" s="46"/>
      <c r="D12" s="46"/>
      <c r="E12" s="46"/>
      <c r="F12" s="46"/>
      <c r="G12" s="46"/>
      <c r="H12" s="46"/>
      <c r="I12" s="46"/>
      <c r="J12" s="46" t="s">
        <v>105</v>
      </c>
      <c r="K12" s="46"/>
      <c r="L12" s="46"/>
      <c r="M12" s="46"/>
      <c r="N12" s="46"/>
      <c r="O12" s="48"/>
    </row>
    <row r="13" spans="1:15" x14ac:dyDescent="0.3">
      <c r="A13" s="48"/>
      <c r="B13" s="46"/>
      <c r="C13" s="46"/>
      <c r="D13" s="46"/>
      <c r="E13" s="46"/>
      <c r="F13" s="46"/>
      <c r="G13" s="46"/>
      <c r="H13" s="46"/>
      <c r="I13" s="46"/>
      <c r="J13" s="46"/>
      <c r="K13" s="46"/>
      <c r="L13" s="46"/>
      <c r="M13" s="46"/>
      <c r="N13" s="46"/>
      <c r="O13" s="48"/>
    </row>
    <row r="14" spans="1:15" ht="15" thickBot="1" x14ac:dyDescent="0.35">
      <c r="A14" s="48"/>
      <c r="B14" s="62"/>
      <c r="C14" s="62"/>
      <c r="D14" s="62"/>
      <c r="E14" s="62"/>
      <c r="F14" s="62"/>
      <c r="G14" s="62"/>
      <c r="H14" s="62"/>
      <c r="I14" s="62"/>
      <c r="J14" s="62"/>
      <c r="K14" s="62"/>
      <c r="L14" s="62"/>
      <c r="M14" s="62"/>
      <c r="N14" s="62"/>
      <c r="O14" s="48"/>
    </row>
    <row r="15" spans="1:15" ht="15" thickBot="1" x14ac:dyDescent="0.35">
      <c r="A15" s="48"/>
      <c r="B15" s="41" t="s">
        <v>82</v>
      </c>
      <c r="C15" s="42"/>
      <c r="D15" s="42"/>
      <c r="E15" s="42"/>
      <c r="F15" s="42"/>
      <c r="G15" s="70">
        <v>199300</v>
      </c>
      <c r="H15" s="42" t="s">
        <v>101</v>
      </c>
      <c r="I15" s="77">
        <f>G15*(11/12)</f>
        <v>182691.66666666666</v>
      </c>
      <c r="J15" s="41" t="s">
        <v>110</v>
      </c>
      <c r="K15" s="42"/>
      <c r="L15" s="42"/>
      <c r="M15" s="42"/>
      <c r="N15" s="42"/>
      <c r="O15" s="48"/>
    </row>
    <row r="16" spans="1:15" x14ac:dyDescent="0.3">
      <c r="A16" s="48"/>
      <c r="B16" s="63"/>
      <c r="C16" s="64"/>
      <c r="D16" s="64"/>
      <c r="E16" s="64"/>
      <c r="F16" s="64"/>
      <c r="G16" s="65"/>
      <c r="H16" s="64"/>
      <c r="I16" s="64"/>
      <c r="J16" s="64"/>
      <c r="K16" s="64"/>
      <c r="L16" s="64"/>
      <c r="M16" s="64"/>
      <c r="N16" s="64"/>
      <c r="O16" s="48"/>
    </row>
    <row r="17" spans="1:15" x14ac:dyDescent="0.3">
      <c r="A17" s="48"/>
      <c r="B17" s="46" t="s">
        <v>86</v>
      </c>
      <c r="C17" s="46"/>
      <c r="D17" s="46"/>
      <c r="E17" s="46"/>
      <c r="F17" s="46"/>
      <c r="G17" s="46"/>
      <c r="H17" s="46"/>
      <c r="I17" s="46"/>
      <c r="J17" s="46"/>
      <c r="K17" s="46"/>
      <c r="L17" s="46"/>
      <c r="M17" s="46"/>
      <c r="N17" s="46"/>
      <c r="O17" s="48"/>
    </row>
    <row r="18" spans="1:15" x14ac:dyDescent="0.3">
      <c r="A18" s="48"/>
      <c r="B18" s="46" t="s">
        <v>85</v>
      </c>
      <c r="C18" s="46"/>
      <c r="D18" s="46"/>
      <c r="E18" s="46"/>
      <c r="F18" s="46"/>
      <c r="G18" s="46"/>
      <c r="H18" s="46"/>
      <c r="I18" s="46"/>
      <c r="J18" s="46"/>
      <c r="K18" s="46"/>
      <c r="L18" s="46"/>
      <c r="M18" s="46"/>
      <c r="N18" s="46"/>
      <c r="O18" s="48"/>
    </row>
    <row r="19" spans="1:15" x14ac:dyDescent="0.3">
      <c r="A19" s="48"/>
      <c r="B19" s="46"/>
      <c r="C19" s="46"/>
      <c r="D19" s="46"/>
      <c r="E19" s="46"/>
      <c r="F19" s="46"/>
      <c r="G19" s="46"/>
      <c r="H19" s="46"/>
      <c r="I19" s="46"/>
      <c r="J19" s="46"/>
      <c r="K19" s="46"/>
      <c r="L19" s="46"/>
      <c r="M19" s="46"/>
      <c r="N19" s="46"/>
      <c r="O19" s="48"/>
    </row>
    <row r="20" spans="1:15" ht="30.75" customHeight="1" x14ac:dyDescent="0.3">
      <c r="A20" s="48"/>
      <c r="B20" s="66" t="s">
        <v>3</v>
      </c>
      <c r="C20" s="2"/>
      <c r="D20" s="2"/>
      <c r="E20" s="2"/>
      <c r="F20" s="2"/>
      <c r="G20" s="2"/>
      <c r="H20" s="2"/>
      <c r="I20" s="2"/>
      <c r="J20" s="2"/>
      <c r="K20" s="2"/>
      <c r="L20" s="2"/>
      <c r="M20" s="2"/>
      <c r="N20" s="2"/>
      <c r="O20" s="48"/>
    </row>
    <row r="21" spans="1:15" ht="32.25" customHeight="1" x14ac:dyDescent="0.3">
      <c r="A21" s="48"/>
      <c r="B21" s="82" t="s">
        <v>21</v>
      </c>
      <c r="C21" s="82"/>
      <c r="D21" s="82"/>
      <c r="E21" s="82"/>
      <c r="F21" s="82"/>
      <c r="G21" s="82"/>
      <c r="H21" s="82"/>
      <c r="I21" s="82"/>
      <c r="J21" s="82"/>
      <c r="K21" s="82"/>
      <c r="L21" s="82"/>
      <c r="M21" s="82"/>
      <c r="N21" s="82"/>
      <c r="O21" s="48"/>
    </row>
    <row r="22" spans="1:15" ht="15" thickBot="1" x14ac:dyDescent="0.35">
      <c r="A22" s="48"/>
      <c r="B22" s="46"/>
      <c r="C22" s="46"/>
      <c r="D22" s="46"/>
      <c r="E22" s="46"/>
      <c r="F22" s="46"/>
      <c r="G22" s="46"/>
      <c r="H22" s="46"/>
      <c r="I22" s="46"/>
      <c r="J22" s="46"/>
      <c r="K22" s="46"/>
      <c r="L22" s="46"/>
      <c r="M22" s="46"/>
      <c r="N22" s="46"/>
      <c r="O22" s="48"/>
    </row>
    <row r="23" spans="1:15" ht="15" thickBot="1" x14ac:dyDescent="0.35">
      <c r="A23" s="48"/>
      <c r="B23" s="46"/>
      <c r="C23" s="46" t="s">
        <v>4</v>
      </c>
      <c r="D23" s="46"/>
      <c r="E23" s="46"/>
      <c r="F23" s="71">
        <v>0.25</v>
      </c>
      <c r="G23" s="46"/>
      <c r="H23" s="46"/>
      <c r="I23" s="46"/>
      <c r="J23" s="46"/>
      <c r="K23" s="46"/>
      <c r="L23" s="46"/>
      <c r="M23" s="46"/>
      <c r="N23" s="46"/>
      <c r="O23" s="48"/>
    </row>
    <row r="24" spans="1:15" x14ac:dyDescent="0.3">
      <c r="A24" s="48"/>
      <c r="B24" s="46"/>
      <c r="C24" s="46" t="s">
        <v>5</v>
      </c>
      <c r="D24" s="46"/>
      <c r="E24" s="46"/>
      <c r="F24" s="49">
        <f>F11*F23</f>
        <v>48125</v>
      </c>
      <c r="G24" s="46" t="s">
        <v>111</v>
      </c>
      <c r="H24" s="46"/>
      <c r="I24" s="46"/>
      <c r="J24" s="46"/>
      <c r="K24" s="46"/>
      <c r="L24" s="46"/>
      <c r="M24" s="46"/>
      <c r="N24" s="46"/>
      <c r="O24" s="48"/>
    </row>
    <row r="25" spans="1:15" x14ac:dyDescent="0.3">
      <c r="A25" s="48"/>
      <c r="B25" s="46"/>
      <c r="C25" s="46" t="s">
        <v>6</v>
      </c>
      <c r="D25" s="46"/>
      <c r="E25" s="46"/>
      <c r="F25" s="49">
        <f>F24/22</f>
        <v>2187.5</v>
      </c>
      <c r="G25" s="46"/>
      <c r="H25" s="46"/>
      <c r="I25" s="46"/>
      <c r="J25" s="46"/>
      <c r="K25" s="46"/>
      <c r="L25" s="46"/>
      <c r="M25" s="46"/>
      <c r="N25" s="46"/>
      <c r="O25" s="48"/>
    </row>
    <row r="26" spans="1:15" x14ac:dyDescent="0.3">
      <c r="A26" s="48"/>
      <c r="B26" s="46"/>
      <c r="C26" s="46"/>
      <c r="D26" s="46"/>
      <c r="E26" s="46"/>
      <c r="F26" s="46"/>
      <c r="G26" s="46"/>
      <c r="H26" s="46"/>
      <c r="I26" s="46"/>
      <c r="J26" s="46"/>
      <c r="K26" s="46"/>
      <c r="L26" s="46"/>
      <c r="M26" s="46"/>
      <c r="N26" s="46"/>
      <c r="O26" s="48"/>
    </row>
    <row r="27" spans="1:15" x14ac:dyDescent="0.3">
      <c r="A27" s="48"/>
      <c r="B27" s="46"/>
      <c r="C27" s="46" t="s">
        <v>8</v>
      </c>
      <c r="D27" s="46"/>
      <c r="E27" s="46"/>
      <c r="F27" s="49">
        <f>F23*I15</f>
        <v>45672.916666666664</v>
      </c>
      <c r="G27" s="46" t="s">
        <v>111</v>
      </c>
      <c r="H27" s="46"/>
      <c r="I27" s="46"/>
      <c r="J27" s="46"/>
      <c r="K27" s="46"/>
      <c r="L27" s="46"/>
      <c r="M27" s="46"/>
      <c r="N27" s="46"/>
      <c r="O27" s="48"/>
    </row>
    <row r="28" spans="1:15" x14ac:dyDescent="0.3">
      <c r="A28" s="48"/>
      <c r="B28" s="46"/>
      <c r="C28" s="46" t="s">
        <v>6</v>
      </c>
      <c r="D28" s="46"/>
      <c r="E28" s="46"/>
      <c r="F28" s="49">
        <f>F27/22</f>
        <v>2076.0416666666665</v>
      </c>
      <c r="G28" s="46"/>
      <c r="H28" s="46"/>
      <c r="I28" s="46"/>
      <c r="J28" s="46"/>
      <c r="K28" s="46"/>
      <c r="L28" s="46"/>
      <c r="M28" s="46"/>
      <c r="N28" s="46"/>
      <c r="O28" s="48"/>
    </row>
    <row r="29" spans="1:15" x14ac:dyDescent="0.3">
      <c r="A29" s="48"/>
      <c r="B29" s="46"/>
      <c r="C29" s="46"/>
      <c r="D29" s="46"/>
      <c r="E29" s="46"/>
      <c r="F29" s="46"/>
      <c r="G29" s="46"/>
      <c r="H29" s="46"/>
      <c r="I29" s="46"/>
      <c r="J29" s="46"/>
      <c r="K29" s="46"/>
      <c r="L29" s="46"/>
      <c r="M29" s="46"/>
      <c r="N29" s="46"/>
      <c r="O29" s="48"/>
    </row>
    <row r="30" spans="1:15" ht="31.5" customHeight="1" x14ac:dyDescent="0.3">
      <c r="A30" s="48"/>
      <c r="B30" s="67" t="s">
        <v>87</v>
      </c>
      <c r="C30" s="68"/>
      <c r="D30" s="68"/>
      <c r="E30" s="68"/>
      <c r="F30" s="68"/>
      <c r="G30" s="68"/>
      <c r="H30" s="68"/>
      <c r="I30" s="68"/>
      <c r="J30" s="68"/>
      <c r="K30" s="68"/>
      <c r="L30" s="68"/>
      <c r="M30" s="68"/>
      <c r="N30" s="68"/>
      <c r="O30" s="48"/>
    </row>
    <row r="31" spans="1:15" x14ac:dyDescent="0.3">
      <c r="A31" s="48"/>
      <c r="B31" s="46"/>
      <c r="C31" s="46"/>
      <c r="D31" s="46"/>
      <c r="E31" s="46"/>
      <c r="F31" s="46"/>
      <c r="G31" s="46" t="s">
        <v>6</v>
      </c>
      <c r="H31" s="46"/>
      <c r="I31" s="46" t="s">
        <v>112</v>
      </c>
      <c r="J31" s="46"/>
      <c r="K31" s="46"/>
      <c r="L31" s="46"/>
      <c r="M31" s="46"/>
      <c r="N31" s="46"/>
      <c r="O31" s="48"/>
    </row>
    <row r="32" spans="1:15" x14ac:dyDescent="0.3">
      <c r="A32" s="48"/>
      <c r="B32" s="46"/>
      <c r="C32" s="46" t="s">
        <v>75</v>
      </c>
      <c r="D32" s="46"/>
      <c r="E32" s="46"/>
      <c r="F32" s="46"/>
      <c r="G32" s="49">
        <f>F25</f>
        <v>2187.5</v>
      </c>
      <c r="H32" s="46"/>
      <c r="I32" s="49">
        <f>G32*22</f>
        <v>48125</v>
      </c>
      <c r="J32" s="46"/>
      <c r="K32" s="46"/>
      <c r="L32" s="46"/>
      <c r="M32" s="46"/>
      <c r="N32" s="46"/>
      <c r="O32" s="48"/>
    </row>
    <row r="33" spans="1:15" x14ac:dyDescent="0.3">
      <c r="A33" s="48"/>
      <c r="B33" s="46"/>
      <c r="C33" s="46" t="s">
        <v>76</v>
      </c>
      <c r="D33" s="46"/>
      <c r="E33" s="49"/>
      <c r="F33" s="46"/>
      <c r="G33" s="49">
        <f>F28</f>
        <v>2076.0416666666665</v>
      </c>
      <c r="H33" s="46"/>
      <c r="I33" s="49">
        <f>G33*22</f>
        <v>45672.916666666664</v>
      </c>
      <c r="J33" s="46"/>
      <c r="K33" s="46"/>
      <c r="L33" s="46"/>
      <c r="M33" s="46"/>
      <c r="N33" s="46"/>
      <c r="O33" s="48"/>
    </row>
    <row r="34" spans="1:15" x14ac:dyDescent="0.3">
      <c r="A34" s="48"/>
      <c r="B34" s="46"/>
      <c r="C34" s="46" t="s">
        <v>10</v>
      </c>
      <c r="D34" s="46"/>
      <c r="E34" s="49"/>
      <c r="F34" s="46"/>
      <c r="G34" s="49">
        <f>G32-G33</f>
        <v>111.45833333333348</v>
      </c>
      <c r="H34" s="46"/>
      <c r="I34" s="49">
        <f>G34*22</f>
        <v>2452.0833333333367</v>
      </c>
      <c r="J34" s="46"/>
      <c r="K34" s="46"/>
      <c r="L34" s="46"/>
      <c r="M34" s="46"/>
      <c r="N34" s="46"/>
      <c r="O34" s="48"/>
    </row>
    <row r="35" spans="1:15" x14ac:dyDescent="0.3">
      <c r="A35" s="48"/>
      <c r="B35" s="46"/>
      <c r="C35" s="50" t="s">
        <v>12</v>
      </c>
      <c r="D35" s="50"/>
      <c r="E35" s="51"/>
      <c r="F35" s="50"/>
      <c r="G35" s="51">
        <f>G32-G33-G34</f>
        <v>0</v>
      </c>
      <c r="H35" s="51"/>
      <c r="I35" s="78">
        <f>I32-I33-I34</f>
        <v>0</v>
      </c>
      <c r="J35" s="46"/>
      <c r="K35" s="46"/>
      <c r="L35" s="46"/>
      <c r="M35" s="46"/>
      <c r="N35" s="46"/>
      <c r="O35" s="48"/>
    </row>
    <row r="36" spans="1:15" x14ac:dyDescent="0.3">
      <c r="A36" s="48"/>
      <c r="B36" s="46"/>
      <c r="C36" s="46"/>
      <c r="D36" s="46"/>
      <c r="E36" s="49"/>
      <c r="F36" s="46"/>
      <c r="G36" s="46"/>
      <c r="H36" s="46"/>
      <c r="I36" s="46"/>
      <c r="J36" s="46"/>
      <c r="K36" s="46"/>
      <c r="L36" s="46"/>
      <c r="M36" s="46"/>
      <c r="N36" s="46"/>
      <c r="O36" s="48"/>
    </row>
    <row r="37" spans="1:15" ht="15" thickBot="1" x14ac:dyDescent="0.35">
      <c r="A37" s="48"/>
      <c r="B37" s="46"/>
      <c r="C37" s="46"/>
      <c r="D37" s="46"/>
      <c r="E37" s="46"/>
      <c r="F37" s="46"/>
      <c r="G37" s="46"/>
      <c r="H37" s="46"/>
      <c r="I37" s="46"/>
      <c r="J37" s="46"/>
      <c r="K37" s="46"/>
      <c r="L37" s="46"/>
      <c r="M37" s="46"/>
      <c r="N37" s="46"/>
      <c r="O37" s="48"/>
    </row>
    <row r="38" spans="1:15" ht="31.5" customHeight="1" thickBot="1" x14ac:dyDescent="0.35">
      <c r="A38" s="48"/>
      <c r="B38" s="43" t="s">
        <v>15</v>
      </c>
      <c r="C38" s="44"/>
      <c r="D38" s="44"/>
      <c r="E38" s="44"/>
      <c r="F38" s="44"/>
      <c r="G38" s="44"/>
      <c r="H38" s="44"/>
      <c r="I38" s="44"/>
      <c r="J38" s="44"/>
      <c r="K38" s="44"/>
      <c r="L38" s="44"/>
      <c r="M38" s="44"/>
      <c r="N38" s="45"/>
      <c r="O38" s="48"/>
    </row>
    <row r="39" spans="1:15" x14ac:dyDescent="0.3">
      <c r="A39" s="48"/>
      <c r="B39" s="46"/>
      <c r="C39" s="46"/>
      <c r="D39" s="46"/>
      <c r="E39" s="46"/>
      <c r="F39" s="46"/>
      <c r="G39" s="46"/>
      <c r="H39" s="46"/>
      <c r="I39" s="46"/>
      <c r="J39" s="46"/>
      <c r="K39" s="46"/>
      <c r="L39" s="46"/>
      <c r="M39" s="46"/>
      <c r="N39" s="46"/>
      <c r="O39" s="48"/>
    </row>
    <row r="40" spans="1:15" x14ac:dyDescent="0.3">
      <c r="A40" s="48"/>
      <c r="B40" s="46"/>
      <c r="C40" s="46" t="s">
        <v>0</v>
      </c>
      <c r="D40" s="46"/>
      <c r="E40" s="46"/>
      <c r="F40" s="49">
        <f>F9</f>
        <v>8750</v>
      </c>
      <c r="G40" s="46"/>
      <c r="H40" s="46"/>
      <c r="I40" s="46"/>
      <c r="J40" s="46"/>
      <c r="K40" s="46"/>
      <c r="L40" s="46"/>
      <c r="M40" s="46"/>
      <c r="N40" s="46"/>
      <c r="O40" s="48"/>
    </row>
    <row r="41" spans="1:15" x14ac:dyDescent="0.3">
      <c r="A41" s="48"/>
      <c r="B41" s="46"/>
      <c r="C41" s="46"/>
      <c r="D41" s="46"/>
      <c r="E41" s="46"/>
      <c r="F41" s="46"/>
      <c r="G41" s="52" t="s">
        <v>13</v>
      </c>
      <c r="H41" s="52" t="s">
        <v>14</v>
      </c>
      <c r="I41" s="46"/>
      <c r="J41" s="46"/>
      <c r="K41" s="46"/>
      <c r="L41" s="46"/>
      <c r="M41" s="46"/>
      <c r="N41" s="46"/>
      <c r="O41" s="48"/>
    </row>
    <row r="42" spans="1:15" x14ac:dyDescent="0.3">
      <c r="A42" s="48"/>
      <c r="B42" s="46"/>
      <c r="C42" s="46"/>
      <c r="D42" s="46"/>
      <c r="E42" s="46"/>
      <c r="F42" s="53" t="s">
        <v>76</v>
      </c>
      <c r="G42" s="49">
        <f>G33</f>
        <v>2076.0416666666665</v>
      </c>
      <c r="H42" s="54">
        <f>G42/F40</f>
        <v>0.23726190476190476</v>
      </c>
      <c r="I42" s="46" t="s">
        <v>16</v>
      </c>
      <c r="J42" s="46"/>
      <c r="K42" s="46"/>
      <c r="L42" s="46"/>
      <c r="M42" s="46"/>
      <c r="N42" s="46"/>
      <c r="O42" s="48"/>
    </row>
    <row r="43" spans="1:15" x14ac:dyDescent="0.3">
      <c r="A43" s="48"/>
      <c r="B43" s="46"/>
      <c r="C43" s="46"/>
      <c r="D43" s="46"/>
      <c r="E43" s="46"/>
      <c r="F43" s="53" t="s">
        <v>10</v>
      </c>
      <c r="G43" s="49">
        <f>G34</f>
        <v>111.45833333333348</v>
      </c>
      <c r="H43" s="54">
        <f>G43/F40</f>
        <v>1.2738095238095255E-2</v>
      </c>
      <c r="I43" s="46" t="s">
        <v>17</v>
      </c>
      <c r="J43" s="46"/>
      <c r="K43" s="46"/>
      <c r="L43" s="46"/>
      <c r="M43" s="46"/>
      <c r="N43" s="46"/>
      <c r="O43" s="48"/>
    </row>
    <row r="44" spans="1:15" x14ac:dyDescent="0.3">
      <c r="A44" s="48"/>
      <c r="B44" s="46"/>
      <c r="C44" s="46"/>
      <c r="D44" s="46"/>
      <c r="E44" s="46"/>
      <c r="F44" s="53" t="s">
        <v>19</v>
      </c>
      <c r="G44" s="49">
        <f>F40-G42-G43</f>
        <v>6562.5</v>
      </c>
      <c r="H44" s="54">
        <f>G44/F40</f>
        <v>0.75</v>
      </c>
      <c r="I44" s="46" t="s">
        <v>77</v>
      </c>
      <c r="J44" s="46"/>
      <c r="K44" s="46"/>
      <c r="L44" s="46"/>
      <c r="M44" s="46"/>
      <c r="N44" s="46"/>
      <c r="O44" s="48"/>
    </row>
    <row r="45" spans="1:15" ht="15" thickBot="1" x14ac:dyDescent="0.35">
      <c r="A45" s="48"/>
      <c r="B45" s="46"/>
      <c r="C45" s="55" t="s">
        <v>18</v>
      </c>
      <c r="D45" s="55"/>
      <c r="E45" s="55"/>
      <c r="F45" s="55"/>
      <c r="G45" s="56">
        <f>SUM(G42:G44)</f>
        <v>8750</v>
      </c>
      <c r="H45" s="57">
        <f>SUM(H42:H44)</f>
        <v>1</v>
      </c>
      <c r="I45" s="55" t="s">
        <v>20</v>
      </c>
      <c r="J45" s="55"/>
      <c r="K45" s="55"/>
      <c r="L45" s="55"/>
      <c r="M45" s="55"/>
      <c r="N45" s="55"/>
      <c r="O45" s="48"/>
    </row>
    <row r="46" spans="1:15" x14ac:dyDescent="0.3">
      <c r="A46" s="48"/>
      <c r="B46" s="46"/>
      <c r="C46" s="46"/>
      <c r="D46" s="46"/>
      <c r="E46" s="46"/>
      <c r="F46" s="46"/>
      <c r="G46" s="46"/>
      <c r="H46" s="46"/>
      <c r="I46" s="46"/>
      <c r="J46" s="46"/>
      <c r="K46" s="46"/>
      <c r="L46" s="46"/>
      <c r="M46" s="46"/>
      <c r="N46" s="46"/>
      <c r="O46" s="48"/>
    </row>
    <row r="47" spans="1:15" x14ac:dyDescent="0.3">
      <c r="A47" s="48"/>
      <c r="B47" s="46"/>
      <c r="C47" s="74" t="s">
        <v>92</v>
      </c>
      <c r="D47" s="46"/>
      <c r="E47" s="46"/>
      <c r="F47" s="46"/>
      <c r="G47" s="46"/>
      <c r="H47" s="46"/>
      <c r="I47" s="75" t="s">
        <v>93</v>
      </c>
      <c r="J47" s="46"/>
      <c r="K47" s="46"/>
      <c r="L47" s="46"/>
      <c r="M47" s="46"/>
      <c r="N47" s="46"/>
      <c r="O47" s="48"/>
    </row>
    <row r="48" spans="1:15" x14ac:dyDescent="0.3">
      <c r="A48" s="48"/>
      <c r="B48" s="46"/>
      <c r="C48" s="46"/>
      <c r="D48" s="46"/>
      <c r="E48" s="46" t="s">
        <v>89</v>
      </c>
      <c r="F48" s="46"/>
      <c r="G48" s="46"/>
      <c r="H48" s="46"/>
      <c r="I48" s="49">
        <f>G42</f>
        <v>2076.0416666666665</v>
      </c>
      <c r="J48" s="46"/>
      <c r="K48" s="46"/>
      <c r="L48" s="46"/>
      <c r="M48" s="46"/>
      <c r="N48" s="46"/>
      <c r="O48" s="48"/>
    </row>
    <row r="49" spans="1:15" x14ac:dyDescent="0.3">
      <c r="A49" s="48"/>
      <c r="B49" s="46"/>
      <c r="C49" s="46"/>
      <c r="D49" s="46"/>
      <c r="E49" s="46" t="s">
        <v>90</v>
      </c>
      <c r="F49" s="46"/>
      <c r="G49" s="46"/>
      <c r="H49" s="46"/>
      <c r="I49" s="49">
        <f>G43</f>
        <v>111.45833333333348</v>
      </c>
      <c r="J49" s="46"/>
      <c r="K49" s="46"/>
      <c r="L49" s="46"/>
      <c r="M49" s="46"/>
      <c r="N49" s="46"/>
      <c r="O49" s="48"/>
    </row>
    <row r="50" spans="1:15" x14ac:dyDescent="0.3">
      <c r="A50" s="48"/>
      <c r="B50" s="46"/>
      <c r="C50" s="46"/>
      <c r="D50" s="46"/>
      <c r="E50" s="46" t="s">
        <v>91</v>
      </c>
      <c r="F50" s="46"/>
      <c r="G50" s="46"/>
      <c r="H50" s="46"/>
      <c r="I50" s="72">
        <f>F23</f>
        <v>0.25</v>
      </c>
      <c r="J50" s="46"/>
      <c r="K50" s="46"/>
      <c r="L50" s="46"/>
      <c r="M50" s="46"/>
      <c r="N50" s="46"/>
      <c r="O50" s="48"/>
    </row>
    <row r="51" spans="1:15" x14ac:dyDescent="0.3">
      <c r="A51" s="48"/>
      <c r="B51" s="46"/>
      <c r="C51" s="46"/>
      <c r="D51" s="46"/>
      <c r="E51" s="46"/>
      <c r="F51" s="46"/>
      <c r="G51" s="46"/>
      <c r="H51" s="46"/>
      <c r="I51" s="46"/>
      <c r="J51" s="46"/>
      <c r="K51" s="46"/>
      <c r="L51" s="46"/>
      <c r="M51" s="46"/>
      <c r="N51" s="46"/>
      <c r="O51" s="48"/>
    </row>
    <row r="52" spans="1:15" x14ac:dyDescent="0.3">
      <c r="A52" s="48"/>
      <c r="B52" s="46"/>
      <c r="C52" s="46"/>
      <c r="D52" s="46"/>
      <c r="E52" s="46" t="s">
        <v>94</v>
      </c>
      <c r="F52" s="46"/>
      <c r="G52" s="46"/>
      <c r="H52" s="46"/>
      <c r="I52" s="73">
        <f>H42</f>
        <v>0.23726190476190476</v>
      </c>
      <c r="J52" s="46"/>
      <c r="K52" s="83">
        <f>I52+I53</f>
        <v>0.25</v>
      </c>
      <c r="L52" s="46"/>
      <c r="M52" s="46"/>
      <c r="N52" s="46"/>
      <c r="O52" s="48"/>
    </row>
    <row r="53" spans="1:15" x14ac:dyDescent="0.3">
      <c r="A53" s="48"/>
      <c r="B53" s="46"/>
      <c r="C53" s="46"/>
      <c r="D53" s="46"/>
      <c r="E53" s="46" t="s">
        <v>95</v>
      </c>
      <c r="F53" s="46"/>
      <c r="G53" s="46"/>
      <c r="H53" s="46"/>
      <c r="I53" s="73">
        <f>H43</f>
        <v>1.2738095238095255E-2</v>
      </c>
      <c r="J53" s="46"/>
      <c r="K53" s="83"/>
      <c r="L53" s="46"/>
      <c r="M53" s="46"/>
      <c r="N53" s="46"/>
      <c r="O53" s="48"/>
    </row>
    <row r="54" spans="1:15" x14ac:dyDescent="0.3">
      <c r="A54" s="48"/>
      <c r="B54" s="46"/>
      <c r="C54" s="46"/>
      <c r="D54" s="46"/>
      <c r="E54" s="46"/>
      <c r="F54" s="46"/>
      <c r="G54" s="46"/>
      <c r="H54" s="46"/>
      <c r="I54" s="46"/>
      <c r="J54" s="46"/>
      <c r="K54" s="46"/>
      <c r="L54" s="46"/>
      <c r="M54" s="46"/>
      <c r="N54" s="46"/>
      <c r="O54" s="48"/>
    </row>
    <row r="55" spans="1:15" ht="25.5" customHeight="1" x14ac:dyDescent="0.3">
      <c r="A55" s="48"/>
      <c r="B55" s="66" t="s">
        <v>83</v>
      </c>
      <c r="C55" s="69"/>
      <c r="D55" s="69"/>
      <c r="E55" s="69"/>
      <c r="F55" s="69"/>
      <c r="G55" s="69"/>
      <c r="H55" s="69"/>
      <c r="I55" s="69"/>
      <c r="J55" s="69"/>
      <c r="K55" s="69"/>
      <c r="L55" s="69"/>
      <c r="M55" s="69"/>
      <c r="N55" s="69"/>
      <c r="O55" s="48"/>
    </row>
    <row r="56" spans="1:15" x14ac:dyDescent="0.3">
      <c r="A56" s="48"/>
      <c r="B56" s="46"/>
      <c r="C56" s="46"/>
      <c r="D56" s="46"/>
      <c r="E56" s="46"/>
      <c r="F56" s="46"/>
      <c r="G56" s="46"/>
      <c r="H56" s="46"/>
      <c r="I56" s="46"/>
      <c r="J56" s="46"/>
      <c r="K56" s="46"/>
      <c r="L56" s="46"/>
      <c r="M56" s="46"/>
      <c r="N56" s="46"/>
      <c r="O56" s="48"/>
    </row>
    <row r="57" spans="1:15" x14ac:dyDescent="0.3">
      <c r="A57" s="48"/>
      <c r="B57" s="46"/>
      <c r="C57" s="46" t="s">
        <v>0</v>
      </c>
      <c r="D57" s="46"/>
      <c r="E57" s="46"/>
      <c r="F57" s="49">
        <f>F9</f>
        <v>8750</v>
      </c>
      <c r="G57" s="46"/>
      <c r="H57" s="46"/>
      <c r="I57" s="46"/>
      <c r="J57" s="46"/>
      <c r="K57" s="46"/>
      <c r="L57" s="46"/>
      <c r="M57" s="46"/>
      <c r="N57" s="46"/>
      <c r="O57" s="48"/>
    </row>
    <row r="58" spans="1:15" x14ac:dyDescent="0.3">
      <c r="A58" s="48"/>
      <c r="B58" s="46"/>
      <c r="C58" s="46"/>
      <c r="D58" s="46"/>
      <c r="E58" s="46"/>
      <c r="F58" s="49"/>
      <c r="G58" s="52" t="s">
        <v>13</v>
      </c>
      <c r="H58" s="52" t="s">
        <v>14</v>
      </c>
      <c r="I58" s="46"/>
      <c r="J58" s="46"/>
      <c r="K58" s="46"/>
      <c r="L58" s="46"/>
      <c r="M58" s="46"/>
      <c r="N58" s="46"/>
      <c r="O58" s="48"/>
    </row>
    <row r="59" spans="1:15" x14ac:dyDescent="0.3">
      <c r="A59" s="48"/>
      <c r="B59" s="46"/>
      <c r="C59" s="46"/>
      <c r="D59" s="46"/>
      <c r="E59" s="46"/>
      <c r="F59" s="53" t="s">
        <v>9</v>
      </c>
      <c r="G59" s="49">
        <f>F25</f>
        <v>2187.5</v>
      </c>
      <c r="H59" s="54">
        <f>G59/F57</f>
        <v>0.25</v>
      </c>
      <c r="I59" s="46" t="s">
        <v>16</v>
      </c>
      <c r="J59" s="46"/>
      <c r="K59" s="46"/>
      <c r="L59" s="46"/>
      <c r="M59" s="46"/>
      <c r="N59" s="46"/>
      <c r="O59" s="48"/>
    </row>
    <row r="60" spans="1:15" x14ac:dyDescent="0.3">
      <c r="A60" s="48"/>
      <c r="B60" s="46"/>
      <c r="C60" s="46"/>
      <c r="D60" s="46"/>
      <c r="E60" s="46"/>
      <c r="F60" s="53" t="s">
        <v>19</v>
      </c>
      <c r="G60" s="49">
        <f>F57-G59</f>
        <v>6562.5</v>
      </c>
      <c r="H60" s="54">
        <f>G60/F57</f>
        <v>0.75</v>
      </c>
      <c r="I60" s="46" t="s">
        <v>77</v>
      </c>
      <c r="J60" s="46"/>
      <c r="K60" s="46"/>
      <c r="L60" s="46"/>
      <c r="M60" s="46"/>
      <c r="N60" s="46"/>
      <c r="O60" s="48"/>
    </row>
    <row r="61" spans="1:15" ht="15" thickBot="1" x14ac:dyDescent="0.35">
      <c r="A61" s="48"/>
      <c r="B61" s="46"/>
      <c r="C61" s="55" t="s">
        <v>18</v>
      </c>
      <c r="D61" s="55"/>
      <c r="E61" s="55"/>
      <c r="F61" s="55"/>
      <c r="G61" s="56">
        <f>G59+G60</f>
        <v>8750</v>
      </c>
      <c r="H61" s="57">
        <f>H59+H60</f>
        <v>1</v>
      </c>
      <c r="I61" s="55" t="s">
        <v>20</v>
      </c>
      <c r="J61" s="55"/>
      <c r="K61" s="55"/>
      <c r="L61" s="55"/>
      <c r="M61" s="55"/>
      <c r="N61" s="55"/>
      <c r="O61" s="48"/>
    </row>
    <row r="62" spans="1:15" x14ac:dyDescent="0.3">
      <c r="A62" s="48"/>
      <c r="B62" s="46"/>
      <c r="C62" s="46"/>
      <c r="D62" s="46"/>
      <c r="E62" s="46"/>
      <c r="F62" s="49"/>
      <c r="G62" s="58"/>
      <c r="H62" s="46"/>
      <c r="I62" s="46"/>
      <c r="J62" s="46"/>
      <c r="K62" s="46"/>
      <c r="L62" s="46"/>
      <c r="M62" s="46"/>
      <c r="N62" s="46"/>
      <c r="O62" s="48"/>
    </row>
    <row r="63" spans="1:15" x14ac:dyDescent="0.3">
      <c r="A63" s="48"/>
      <c r="B63" s="48"/>
      <c r="C63" s="48"/>
      <c r="D63" s="48"/>
      <c r="E63" s="48"/>
      <c r="F63" s="48"/>
      <c r="G63" s="48"/>
      <c r="H63" s="48"/>
      <c r="I63" s="48"/>
      <c r="J63" s="48"/>
      <c r="K63" s="48"/>
      <c r="L63" s="48"/>
      <c r="M63" s="48"/>
      <c r="N63" s="48"/>
      <c r="O63" s="48"/>
    </row>
  </sheetData>
  <sheetProtection algorithmName="SHA-512" hashValue="5BxELAYCvsdibQu+ImK7jdOlMYKre+npU5dF/oVu4YZxM15hvynQAYPKHom3uZarQnl9IF+tSZ2wxixGGyCJrw==" saltValue="/QvhH90G/uehFQeDHijNPQ==" spinCount="100000" sheet="1" objects="1" scenarios="1"/>
  <mergeCells count="5">
    <mergeCell ref="B2:N3"/>
    <mergeCell ref="B4:N4"/>
    <mergeCell ref="B7:N7"/>
    <mergeCell ref="B21:N21"/>
    <mergeCell ref="K52:K53"/>
  </mergeCells>
  <conditionalFormatting sqref="F11">
    <cfRule type="iconSet" priority="4">
      <iconSet iconSet="3Symbols">
        <cfvo type="percent" val="0"/>
        <cfvo type="formula" val="$I$15"/>
        <cfvo type="formula" val="$I$15"/>
      </iconSet>
    </cfRule>
  </conditionalFormatting>
  <conditionalFormatting sqref="I9">
    <cfRule type="iconSet" priority="2">
      <iconSet iconSet="3Symbols" showValue="0">
        <cfvo type="percent" val="0"/>
        <cfvo type="num" val="0" gte="0"/>
        <cfvo type="percent" val="0"/>
      </iconSet>
    </cfRule>
  </conditionalFormatting>
  <conditionalFormatting sqref="I11">
    <cfRule type="iconSet" priority="1">
      <iconSet iconSet="3Symbols" showValue="0">
        <cfvo type="percent" val="0"/>
        <cfvo type="num" val="0" gte="0"/>
        <cfvo type="num" val="0" gte="0"/>
      </iconSet>
    </cfRule>
  </conditionalFormatting>
  <pageMargins left="0.7" right="0.7" top="0.75" bottom="0.75" header="0.3" footer="0.3"/>
  <pageSetup scale="67"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iconSet" priority="3" id="{1E39173C-63FF-44E5-85B8-9465A635B29A}">
            <x14:iconSet iconSet="3Symbols" custom="1">
              <x14:cfvo type="percent">
                <xm:f>0</xm:f>
              </x14:cfvo>
              <x14:cfvo type="num">
                <xm:f>0</xm:f>
              </x14:cfvo>
              <x14:cfvo type="num">
                <xm:f>0</xm:f>
              </x14:cfvo>
              <x14:cfIcon iconSet="3Symbols" iconId="2"/>
              <x14:cfIcon iconSet="3Symbols" iconId="1"/>
              <x14:cfIcon iconSet="3Symbols" iconId="2"/>
            </x14:iconSet>
          </x14:cfRule>
          <xm:sqref>G35 I35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3"/>
  <sheetViews>
    <sheetView zoomScaleNormal="100" workbookViewId="0">
      <selection activeCell="I34" sqref="I34"/>
    </sheetView>
  </sheetViews>
  <sheetFormatPr defaultColWidth="9.109375" defaultRowHeight="14.4" x14ac:dyDescent="0.3"/>
  <cols>
    <col min="1" max="1" width="2.33203125" style="1" customWidth="1"/>
    <col min="2" max="4" width="9.109375" style="1"/>
    <col min="5" max="5" width="9.5546875" style="1" bestFit="1" customWidth="1"/>
    <col min="6" max="6" width="14.88671875" style="1" customWidth="1"/>
    <col min="7" max="7" width="12.6640625" style="1" customWidth="1"/>
    <col min="8" max="8" width="11" style="1" customWidth="1"/>
    <col min="9" max="9" width="11.109375" style="1" customWidth="1"/>
    <col min="10" max="14" width="9.109375" style="1"/>
    <col min="15" max="15" width="2.109375" style="1" customWidth="1"/>
    <col min="16" max="16384" width="9.109375" style="1"/>
  </cols>
  <sheetData>
    <row r="1" spans="1:15" x14ac:dyDescent="0.3">
      <c r="A1" s="48"/>
      <c r="B1" s="48"/>
      <c r="C1" s="48"/>
      <c r="D1" s="48"/>
      <c r="E1" s="48"/>
      <c r="F1" s="48"/>
      <c r="G1" s="48"/>
      <c r="H1" s="48"/>
      <c r="I1" s="48"/>
      <c r="J1" s="48"/>
      <c r="K1" s="48"/>
      <c r="L1" s="48"/>
      <c r="M1" s="48"/>
      <c r="N1" s="48"/>
      <c r="O1" s="48"/>
    </row>
    <row r="2" spans="1:15" x14ac:dyDescent="0.3">
      <c r="A2" s="48"/>
      <c r="B2" s="79" t="s">
        <v>108</v>
      </c>
      <c r="C2" s="79"/>
      <c r="D2" s="79"/>
      <c r="E2" s="79"/>
      <c r="F2" s="79"/>
      <c r="G2" s="79"/>
      <c r="H2" s="79"/>
      <c r="I2" s="79"/>
      <c r="J2" s="79"/>
      <c r="K2" s="79"/>
      <c r="L2" s="79"/>
      <c r="M2" s="79"/>
      <c r="N2" s="79"/>
      <c r="O2" s="48"/>
    </row>
    <row r="3" spans="1:15" x14ac:dyDescent="0.3">
      <c r="A3" s="48"/>
      <c r="B3" s="79"/>
      <c r="C3" s="79"/>
      <c r="D3" s="79"/>
      <c r="E3" s="79"/>
      <c r="F3" s="79"/>
      <c r="G3" s="79"/>
      <c r="H3" s="79"/>
      <c r="I3" s="79"/>
      <c r="J3" s="79"/>
      <c r="K3" s="79"/>
      <c r="L3" s="79"/>
      <c r="M3" s="79"/>
      <c r="N3" s="79"/>
      <c r="O3" s="48"/>
    </row>
    <row r="4" spans="1:15" ht="32.25" customHeight="1" x14ac:dyDescent="0.3">
      <c r="A4" s="48"/>
      <c r="B4" s="80" t="s">
        <v>84</v>
      </c>
      <c r="C4" s="80"/>
      <c r="D4" s="80"/>
      <c r="E4" s="80"/>
      <c r="F4" s="80"/>
      <c r="G4" s="80"/>
      <c r="H4" s="80"/>
      <c r="I4" s="80"/>
      <c r="J4" s="80"/>
      <c r="K4" s="80"/>
      <c r="L4" s="80"/>
      <c r="M4" s="80"/>
      <c r="N4" s="80"/>
      <c r="O4" s="48"/>
    </row>
    <row r="5" spans="1:15" x14ac:dyDescent="0.3">
      <c r="A5" s="48"/>
      <c r="B5" s="46"/>
      <c r="C5" s="46"/>
      <c r="D5" s="46"/>
      <c r="E5" s="46"/>
      <c r="F5" s="46"/>
      <c r="G5" s="46"/>
      <c r="H5" s="46"/>
      <c r="I5" s="46"/>
      <c r="J5" s="46"/>
      <c r="K5" s="46"/>
      <c r="L5" s="46"/>
      <c r="M5" s="46"/>
      <c r="N5" s="46"/>
      <c r="O5" s="48"/>
    </row>
    <row r="6" spans="1:15" ht="27.75" customHeight="1" x14ac:dyDescent="0.3">
      <c r="A6" s="48"/>
      <c r="B6" s="66" t="s">
        <v>2</v>
      </c>
      <c r="C6" s="2"/>
      <c r="D6" s="2"/>
      <c r="E6" s="2"/>
      <c r="F6" s="2"/>
      <c r="G6" s="3"/>
      <c r="H6" s="2"/>
      <c r="I6" s="2"/>
      <c r="J6" s="2"/>
      <c r="K6" s="2"/>
      <c r="L6" s="2"/>
      <c r="M6" s="2"/>
      <c r="N6" s="2"/>
      <c r="O6" s="48"/>
    </row>
    <row r="7" spans="1:15" ht="30.75" customHeight="1" x14ac:dyDescent="0.3">
      <c r="A7" s="48"/>
      <c r="B7" s="81" t="s">
        <v>88</v>
      </c>
      <c r="C7" s="81"/>
      <c r="D7" s="81"/>
      <c r="E7" s="81"/>
      <c r="F7" s="81"/>
      <c r="G7" s="81"/>
      <c r="H7" s="81"/>
      <c r="I7" s="81"/>
      <c r="J7" s="81"/>
      <c r="K7" s="81"/>
      <c r="L7" s="81"/>
      <c r="M7" s="81"/>
      <c r="N7" s="81"/>
      <c r="O7" s="48"/>
    </row>
    <row r="8" spans="1:15" ht="15" thickBot="1" x14ac:dyDescent="0.35">
      <c r="A8" s="48"/>
      <c r="B8" s="46"/>
      <c r="C8" s="46"/>
      <c r="D8" s="46"/>
      <c r="E8" s="46"/>
      <c r="F8" s="46"/>
      <c r="G8" s="46"/>
      <c r="H8" s="46"/>
      <c r="I8" s="46"/>
      <c r="J8" s="46"/>
      <c r="K8" s="46"/>
      <c r="L8" s="46"/>
      <c r="M8" s="46"/>
      <c r="N8" s="46"/>
      <c r="O8" s="48"/>
    </row>
    <row r="9" spans="1:15" ht="15" thickBot="1" x14ac:dyDescent="0.35">
      <c r="A9" s="48"/>
      <c r="B9" s="46"/>
      <c r="C9" s="46" t="s">
        <v>0</v>
      </c>
      <c r="D9" s="46"/>
      <c r="E9" s="46"/>
      <c r="F9" s="70">
        <v>14532.79</v>
      </c>
      <c r="G9" s="46"/>
      <c r="H9" s="46"/>
      <c r="I9" s="60">
        <v>0</v>
      </c>
      <c r="J9" s="59" t="s">
        <v>81</v>
      </c>
      <c r="K9" s="46"/>
      <c r="L9" s="46"/>
      <c r="M9" s="46"/>
      <c r="N9" s="46"/>
      <c r="O9" s="48"/>
    </row>
    <row r="10" spans="1:15" x14ac:dyDescent="0.3">
      <c r="A10" s="48"/>
      <c r="B10" s="46"/>
      <c r="C10" s="46"/>
      <c r="D10" s="46"/>
      <c r="E10" s="46"/>
      <c r="F10" s="46"/>
      <c r="G10" s="46"/>
      <c r="H10" s="46"/>
      <c r="I10" s="61"/>
      <c r="J10" s="46" t="s">
        <v>80</v>
      </c>
      <c r="K10" s="46"/>
      <c r="L10" s="46"/>
      <c r="M10" s="46"/>
      <c r="N10" s="46"/>
      <c r="O10" s="48"/>
    </row>
    <row r="11" spans="1:15" x14ac:dyDescent="0.3">
      <c r="A11" s="48"/>
      <c r="B11" s="46"/>
      <c r="C11" s="46" t="s">
        <v>1</v>
      </c>
      <c r="D11" s="46"/>
      <c r="E11" s="46"/>
      <c r="F11" s="47">
        <f>F9*24</f>
        <v>348786.96</v>
      </c>
      <c r="G11" s="46"/>
      <c r="H11" s="46"/>
      <c r="I11" s="61">
        <v>0</v>
      </c>
      <c r="J11" s="59" t="s">
        <v>78</v>
      </c>
      <c r="K11" s="46"/>
      <c r="L11" s="46"/>
      <c r="M11" s="46"/>
      <c r="N11" s="46"/>
      <c r="O11" s="48"/>
    </row>
    <row r="12" spans="1:15" x14ac:dyDescent="0.3">
      <c r="A12" s="48"/>
      <c r="B12" s="46"/>
      <c r="C12" s="46"/>
      <c r="D12" s="46"/>
      <c r="E12" s="46"/>
      <c r="F12" s="46"/>
      <c r="G12" s="46"/>
      <c r="H12" s="46"/>
      <c r="I12" s="46"/>
      <c r="J12" s="46" t="s">
        <v>79</v>
      </c>
      <c r="K12" s="46"/>
      <c r="L12" s="46"/>
      <c r="M12" s="46"/>
      <c r="N12" s="46"/>
      <c r="O12" s="48"/>
    </row>
    <row r="13" spans="1:15" x14ac:dyDescent="0.3">
      <c r="A13" s="48"/>
      <c r="B13" s="46"/>
      <c r="C13" s="46"/>
      <c r="D13" s="46"/>
      <c r="E13" s="46"/>
      <c r="F13" s="46"/>
      <c r="G13" s="46"/>
      <c r="H13" s="46"/>
      <c r="I13" s="46"/>
      <c r="J13" s="46"/>
      <c r="K13" s="46"/>
      <c r="L13" s="46"/>
      <c r="M13" s="46"/>
      <c r="N13" s="46"/>
      <c r="O13" s="48"/>
    </row>
    <row r="14" spans="1:15" ht="7.5" customHeight="1" thickBot="1" x14ac:dyDescent="0.35">
      <c r="A14" s="48"/>
      <c r="B14" s="62"/>
      <c r="C14" s="62"/>
      <c r="D14" s="62"/>
      <c r="E14" s="62"/>
      <c r="F14" s="62"/>
      <c r="G14" s="62"/>
      <c r="H14" s="62"/>
      <c r="I14" s="62"/>
      <c r="J14" s="62"/>
      <c r="K14" s="62"/>
      <c r="L14" s="62"/>
      <c r="M14" s="62"/>
      <c r="N14" s="62"/>
      <c r="O14" s="48"/>
    </row>
    <row r="15" spans="1:15" ht="15" thickBot="1" x14ac:dyDescent="0.35">
      <c r="A15" s="48"/>
      <c r="B15" s="41" t="s">
        <v>82</v>
      </c>
      <c r="C15" s="42"/>
      <c r="D15" s="42"/>
      <c r="E15" s="42"/>
      <c r="F15" s="42"/>
      <c r="G15" s="70">
        <v>199300</v>
      </c>
      <c r="H15" s="42"/>
      <c r="I15" s="42"/>
      <c r="J15" s="42"/>
      <c r="K15" s="42"/>
      <c r="L15" s="42"/>
      <c r="M15" s="42"/>
      <c r="N15" s="42"/>
      <c r="O15" s="48"/>
    </row>
    <row r="16" spans="1:15" ht="8.25" customHeight="1" x14ac:dyDescent="0.3">
      <c r="A16" s="48"/>
      <c r="B16" s="63"/>
      <c r="C16" s="64"/>
      <c r="D16" s="64"/>
      <c r="E16" s="64"/>
      <c r="F16" s="64"/>
      <c r="G16" s="65"/>
      <c r="H16" s="64"/>
      <c r="I16" s="64"/>
      <c r="J16" s="64"/>
      <c r="K16" s="64"/>
      <c r="L16" s="64"/>
      <c r="M16" s="64"/>
      <c r="N16" s="64"/>
      <c r="O16" s="48"/>
    </row>
    <row r="17" spans="1:15" x14ac:dyDescent="0.3">
      <c r="A17" s="48"/>
      <c r="B17" s="46" t="s">
        <v>86</v>
      </c>
      <c r="C17" s="46"/>
      <c r="D17" s="46"/>
      <c r="E17" s="46"/>
      <c r="F17" s="46"/>
      <c r="G17" s="46"/>
      <c r="H17" s="46"/>
      <c r="I17" s="46"/>
      <c r="J17" s="46"/>
      <c r="K17" s="46"/>
      <c r="L17" s="46"/>
      <c r="M17" s="46"/>
      <c r="N17" s="46"/>
      <c r="O17" s="48"/>
    </row>
    <row r="18" spans="1:15" x14ac:dyDescent="0.3">
      <c r="A18" s="48"/>
      <c r="B18" s="46" t="s">
        <v>85</v>
      </c>
      <c r="C18" s="46"/>
      <c r="D18" s="46"/>
      <c r="E18" s="46"/>
      <c r="F18" s="46"/>
      <c r="G18" s="46"/>
      <c r="H18" s="46"/>
      <c r="I18" s="46"/>
      <c r="J18" s="46"/>
      <c r="K18" s="46"/>
      <c r="L18" s="46"/>
      <c r="M18" s="46"/>
      <c r="N18" s="46"/>
      <c r="O18" s="48"/>
    </row>
    <row r="19" spans="1:15" x14ac:dyDescent="0.3">
      <c r="A19" s="48"/>
      <c r="B19" s="46"/>
      <c r="C19" s="46"/>
      <c r="D19" s="46"/>
      <c r="E19" s="46"/>
      <c r="F19" s="46"/>
      <c r="G19" s="46"/>
      <c r="H19" s="46"/>
      <c r="I19" s="46"/>
      <c r="J19" s="46"/>
      <c r="K19" s="46"/>
      <c r="L19" s="46"/>
      <c r="M19" s="46"/>
      <c r="N19" s="46"/>
      <c r="O19" s="48"/>
    </row>
    <row r="20" spans="1:15" ht="30.75" customHeight="1" x14ac:dyDescent="0.3">
      <c r="A20" s="48"/>
      <c r="B20" s="66" t="s">
        <v>3</v>
      </c>
      <c r="C20" s="2"/>
      <c r="D20" s="2"/>
      <c r="E20" s="2"/>
      <c r="F20" s="2"/>
      <c r="G20" s="2"/>
      <c r="H20" s="2"/>
      <c r="I20" s="2"/>
      <c r="J20" s="2"/>
      <c r="K20" s="2"/>
      <c r="L20" s="2"/>
      <c r="M20" s="2"/>
      <c r="N20" s="2"/>
      <c r="O20" s="48"/>
    </row>
    <row r="21" spans="1:15" ht="32.25" customHeight="1" x14ac:dyDescent="0.3">
      <c r="A21" s="48"/>
      <c r="B21" s="82" t="s">
        <v>21</v>
      </c>
      <c r="C21" s="82"/>
      <c r="D21" s="82"/>
      <c r="E21" s="82"/>
      <c r="F21" s="82"/>
      <c r="G21" s="82"/>
      <c r="H21" s="82"/>
      <c r="I21" s="82"/>
      <c r="J21" s="82"/>
      <c r="K21" s="82"/>
      <c r="L21" s="82"/>
      <c r="M21" s="82"/>
      <c r="N21" s="82"/>
      <c r="O21" s="48"/>
    </row>
    <row r="22" spans="1:15" ht="15" thickBot="1" x14ac:dyDescent="0.35">
      <c r="A22" s="48"/>
      <c r="B22" s="46"/>
      <c r="C22" s="46"/>
      <c r="D22" s="46"/>
      <c r="E22" s="46"/>
      <c r="F22" s="46"/>
      <c r="G22" s="46"/>
      <c r="H22" s="46"/>
      <c r="I22" s="46"/>
      <c r="J22" s="46"/>
      <c r="K22" s="46"/>
      <c r="L22" s="46"/>
      <c r="M22" s="46"/>
      <c r="N22" s="46"/>
      <c r="O22" s="48"/>
    </row>
    <row r="23" spans="1:15" ht="15" thickBot="1" x14ac:dyDescent="0.35">
      <c r="A23" s="48"/>
      <c r="B23" s="46"/>
      <c r="C23" s="46" t="s">
        <v>4</v>
      </c>
      <c r="D23" s="46"/>
      <c r="E23" s="46"/>
      <c r="F23" s="71">
        <v>0.35</v>
      </c>
      <c r="G23" s="46"/>
      <c r="H23" s="46"/>
      <c r="I23" s="46"/>
      <c r="J23" s="46"/>
      <c r="K23" s="46"/>
      <c r="L23" s="46"/>
      <c r="M23" s="46"/>
      <c r="N23" s="46"/>
      <c r="O23" s="48"/>
    </row>
    <row r="24" spans="1:15" x14ac:dyDescent="0.3">
      <c r="A24" s="48"/>
      <c r="B24" s="46"/>
      <c r="C24" s="46" t="s">
        <v>5</v>
      </c>
      <c r="D24" s="46"/>
      <c r="E24" s="46"/>
      <c r="F24" s="49">
        <f>F11*F23</f>
        <v>122075.436</v>
      </c>
      <c r="G24" s="46" t="s">
        <v>7</v>
      </c>
      <c r="H24" s="46"/>
      <c r="I24" s="46"/>
      <c r="J24" s="46"/>
      <c r="K24" s="46"/>
      <c r="L24" s="46"/>
      <c r="M24" s="46"/>
      <c r="N24" s="46"/>
      <c r="O24" s="48"/>
    </row>
    <row r="25" spans="1:15" x14ac:dyDescent="0.3">
      <c r="A25" s="48"/>
      <c r="B25" s="46"/>
      <c r="C25" s="46" t="s">
        <v>6</v>
      </c>
      <c r="D25" s="46"/>
      <c r="E25" s="46"/>
      <c r="F25" s="49">
        <f>F24/24</f>
        <v>5086.4764999999998</v>
      </c>
      <c r="G25" s="46"/>
      <c r="H25" s="46"/>
      <c r="I25" s="46"/>
      <c r="J25" s="46"/>
      <c r="K25" s="46"/>
      <c r="L25" s="46"/>
      <c r="M25" s="46"/>
      <c r="N25" s="46"/>
      <c r="O25" s="48"/>
    </row>
    <row r="26" spans="1:15" x14ac:dyDescent="0.3">
      <c r="A26" s="48"/>
      <c r="B26" s="46"/>
      <c r="C26" s="46"/>
      <c r="D26" s="46"/>
      <c r="E26" s="46"/>
      <c r="F26" s="46"/>
      <c r="G26" s="46"/>
      <c r="H26" s="46"/>
      <c r="I26" s="46"/>
      <c r="J26" s="46"/>
      <c r="K26" s="46"/>
      <c r="L26" s="46"/>
      <c r="M26" s="46"/>
      <c r="N26" s="46"/>
      <c r="O26" s="48"/>
    </row>
    <row r="27" spans="1:15" x14ac:dyDescent="0.3">
      <c r="A27" s="48"/>
      <c r="B27" s="46"/>
      <c r="C27" s="46" t="s">
        <v>8</v>
      </c>
      <c r="D27" s="46"/>
      <c r="E27" s="46"/>
      <c r="F27" s="49">
        <f>F23*G15</f>
        <v>69755</v>
      </c>
      <c r="G27" s="46" t="s">
        <v>7</v>
      </c>
      <c r="H27" s="46"/>
      <c r="I27" s="46"/>
      <c r="J27" s="46"/>
      <c r="K27" s="46"/>
      <c r="L27" s="46"/>
      <c r="M27" s="46"/>
      <c r="N27" s="46"/>
      <c r="O27" s="48"/>
    </row>
    <row r="28" spans="1:15" x14ac:dyDescent="0.3">
      <c r="A28" s="48"/>
      <c r="B28" s="46"/>
      <c r="C28" s="46" t="s">
        <v>6</v>
      </c>
      <c r="D28" s="46"/>
      <c r="E28" s="46"/>
      <c r="F28" s="49">
        <f>F27/24</f>
        <v>2906.4583333333335</v>
      </c>
      <c r="G28" s="46"/>
      <c r="H28" s="46"/>
      <c r="I28" s="46"/>
      <c r="J28" s="46"/>
      <c r="K28" s="46"/>
      <c r="L28" s="46"/>
      <c r="M28" s="46"/>
      <c r="N28" s="46"/>
      <c r="O28" s="48"/>
    </row>
    <row r="29" spans="1:15" x14ac:dyDescent="0.3">
      <c r="A29" s="48"/>
      <c r="B29" s="46"/>
      <c r="C29" s="46"/>
      <c r="D29" s="46"/>
      <c r="E29" s="46"/>
      <c r="F29" s="46"/>
      <c r="G29" s="46"/>
      <c r="H29" s="46"/>
      <c r="I29" s="46"/>
      <c r="J29" s="46"/>
      <c r="K29" s="46"/>
      <c r="L29" s="46"/>
      <c r="M29" s="46"/>
      <c r="N29" s="46"/>
      <c r="O29" s="48"/>
    </row>
    <row r="30" spans="1:15" ht="31.5" customHeight="1" x14ac:dyDescent="0.3">
      <c r="A30" s="48"/>
      <c r="B30" s="67" t="s">
        <v>87</v>
      </c>
      <c r="C30" s="68"/>
      <c r="D30" s="68"/>
      <c r="E30" s="68"/>
      <c r="F30" s="68"/>
      <c r="G30" s="68"/>
      <c r="H30" s="68"/>
      <c r="I30" s="68"/>
      <c r="J30" s="68"/>
      <c r="K30" s="68"/>
      <c r="L30" s="68"/>
      <c r="M30" s="68"/>
      <c r="N30" s="68"/>
      <c r="O30" s="48"/>
    </row>
    <row r="31" spans="1:15" x14ac:dyDescent="0.3">
      <c r="A31" s="48"/>
      <c r="B31" s="46"/>
      <c r="C31" s="46"/>
      <c r="D31" s="46"/>
      <c r="E31" s="46"/>
      <c r="F31" s="46"/>
      <c r="G31" s="46" t="s">
        <v>6</v>
      </c>
      <c r="H31" s="46"/>
      <c r="I31" s="46" t="s">
        <v>11</v>
      </c>
      <c r="J31" s="46"/>
      <c r="K31" s="46"/>
      <c r="L31" s="46"/>
      <c r="M31" s="46"/>
      <c r="N31" s="46"/>
      <c r="O31" s="48"/>
    </row>
    <row r="32" spans="1:15" x14ac:dyDescent="0.3">
      <c r="A32" s="48"/>
      <c r="B32" s="46"/>
      <c r="C32" s="46" t="s">
        <v>75</v>
      </c>
      <c r="D32" s="46"/>
      <c r="E32" s="46"/>
      <c r="F32" s="46"/>
      <c r="G32" s="49">
        <f>F25</f>
        <v>5086.4764999999998</v>
      </c>
      <c r="H32" s="46"/>
      <c r="I32" s="49">
        <f>G32*24</f>
        <v>122075.43599999999</v>
      </c>
      <c r="J32" s="46"/>
      <c r="K32" s="46"/>
      <c r="L32" s="46"/>
      <c r="M32" s="46"/>
      <c r="N32" s="46"/>
      <c r="O32" s="48"/>
    </row>
    <row r="33" spans="1:15" x14ac:dyDescent="0.3">
      <c r="A33" s="48"/>
      <c r="B33" s="46"/>
      <c r="C33" s="46" t="s">
        <v>76</v>
      </c>
      <c r="D33" s="46"/>
      <c r="E33" s="49"/>
      <c r="F33" s="46"/>
      <c r="G33" s="49">
        <f>F28</f>
        <v>2906.4583333333335</v>
      </c>
      <c r="H33" s="46"/>
      <c r="I33" s="49">
        <f>G33*24</f>
        <v>69755</v>
      </c>
      <c r="J33" s="46"/>
      <c r="K33" s="46"/>
      <c r="L33" s="46"/>
      <c r="M33" s="46"/>
      <c r="N33" s="46"/>
      <c r="O33" s="48"/>
    </row>
    <row r="34" spans="1:15" x14ac:dyDescent="0.3">
      <c r="A34" s="48"/>
      <c r="B34" s="46"/>
      <c r="C34" s="46" t="s">
        <v>10</v>
      </c>
      <c r="D34" s="46"/>
      <c r="E34" s="49"/>
      <c r="F34" s="46"/>
      <c r="G34" s="49">
        <f>G32-G33</f>
        <v>2180.0181666666663</v>
      </c>
      <c r="H34" s="46"/>
      <c r="I34" s="49">
        <f>G34*24</f>
        <v>52320.435999999987</v>
      </c>
      <c r="J34" s="46"/>
      <c r="K34" s="46"/>
      <c r="L34" s="46"/>
      <c r="M34" s="46"/>
      <c r="N34" s="46"/>
      <c r="O34" s="48"/>
    </row>
    <row r="35" spans="1:15" x14ac:dyDescent="0.3">
      <c r="A35" s="48"/>
      <c r="B35" s="46"/>
      <c r="C35" s="50" t="s">
        <v>12</v>
      </c>
      <c r="D35" s="50"/>
      <c r="E35" s="51"/>
      <c r="F35" s="50"/>
      <c r="G35" s="51">
        <f>G32-G33-G34</f>
        <v>0</v>
      </c>
      <c r="H35" s="51"/>
      <c r="I35" s="76">
        <f>I32-I33-I34</f>
        <v>0</v>
      </c>
      <c r="J35" s="46"/>
      <c r="K35" s="46"/>
      <c r="L35" s="46"/>
      <c r="M35" s="46"/>
      <c r="N35" s="46"/>
      <c r="O35" s="48"/>
    </row>
    <row r="36" spans="1:15" x14ac:dyDescent="0.3">
      <c r="A36" s="48"/>
      <c r="B36" s="46"/>
      <c r="C36" s="46"/>
      <c r="D36" s="46"/>
      <c r="E36" s="49"/>
      <c r="F36" s="46"/>
      <c r="G36" s="46"/>
      <c r="H36" s="46"/>
      <c r="I36" s="46"/>
      <c r="J36" s="46"/>
      <c r="K36" s="46"/>
      <c r="L36" s="46"/>
      <c r="M36" s="46"/>
      <c r="N36" s="46"/>
      <c r="O36" s="48"/>
    </row>
    <row r="37" spans="1:15" ht="15" thickBot="1" x14ac:dyDescent="0.35">
      <c r="A37" s="48"/>
      <c r="B37" s="46"/>
      <c r="C37" s="46"/>
      <c r="D37" s="46"/>
      <c r="E37" s="46"/>
      <c r="F37" s="46"/>
      <c r="G37" s="46"/>
      <c r="H37" s="46"/>
      <c r="I37" s="46"/>
      <c r="J37" s="46"/>
      <c r="K37" s="46"/>
      <c r="L37" s="46"/>
      <c r="M37" s="46"/>
      <c r="N37" s="46"/>
      <c r="O37" s="48"/>
    </row>
    <row r="38" spans="1:15" ht="31.5" customHeight="1" thickBot="1" x14ac:dyDescent="0.35">
      <c r="A38" s="48"/>
      <c r="B38" s="43" t="s">
        <v>15</v>
      </c>
      <c r="C38" s="44"/>
      <c r="D38" s="44"/>
      <c r="E38" s="44"/>
      <c r="F38" s="44"/>
      <c r="G38" s="44"/>
      <c r="H38" s="44"/>
      <c r="I38" s="44"/>
      <c r="J38" s="44"/>
      <c r="K38" s="44"/>
      <c r="L38" s="44"/>
      <c r="M38" s="44"/>
      <c r="N38" s="45"/>
      <c r="O38" s="48"/>
    </row>
    <row r="39" spans="1:15" x14ac:dyDescent="0.3">
      <c r="A39" s="48"/>
      <c r="B39" s="46"/>
      <c r="C39" s="46"/>
      <c r="D39" s="46"/>
      <c r="E39" s="46"/>
      <c r="F39" s="46"/>
      <c r="G39" s="46"/>
      <c r="H39" s="46"/>
      <c r="I39" s="46"/>
      <c r="J39" s="46"/>
      <c r="K39" s="46"/>
      <c r="L39" s="46"/>
      <c r="M39" s="46"/>
      <c r="N39" s="46"/>
      <c r="O39" s="48"/>
    </row>
    <row r="40" spans="1:15" x14ac:dyDescent="0.3">
      <c r="A40" s="48"/>
      <c r="B40" s="46"/>
      <c r="C40" s="46" t="s">
        <v>0</v>
      </c>
      <c r="D40" s="46"/>
      <c r="E40" s="46"/>
      <c r="F40" s="49">
        <f>F9</f>
        <v>14532.79</v>
      </c>
      <c r="G40" s="46"/>
      <c r="H40" s="46"/>
      <c r="I40" s="46"/>
      <c r="J40" s="46"/>
      <c r="K40" s="46"/>
      <c r="L40" s="46"/>
      <c r="M40" s="46"/>
      <c r="N40" s="46"/>
      <c r="O40" s="48"/>
    </row>
    <row r="41" spans="1:15" x14ac:dyDescent="0.3">
      <c r="A41" s="48"/>
      <c r="B41" s="46"/>
      <c r="C41" s="46"/>
      <c r="D41" s="46"/>
      <c r="E41" s="46"/>
      <c r="F41" s="46"/>
      <c r="G41" s="52" t="s">
        <v>13</v>
      </c>
      <c r="H41" s="52" t="s">
        <v>14</v>
      </c>
      <c r="I41" s="46"/>
      <c r="J41" s="46"/>
      <c r="K41" s="46"/>
      <c r="L41" s="46"/>
      <c r="M41" s="46"/>
      <c r="N41" s="46"/>
      <c r="O41" s="48"/>
    </row>
    <row r="42" spans="1:15" x14ac:dyDescent="0.3">
      <c r="A42" s="48"/>
      <c r="B42" s="46"/>
      <c r="C42" s="46"/>
      <c r="D42" s="46"/>
      <c r="E42" s="46"/>
      <c r="F42" s="53" t="s">
        <v>76</v>
      </c>
      <c r="G42" s="49">
        <f>G33</f>
        <v>2906.4583333333335</v>
      </c>
      <c r="H42" s="54">
        <f>G42/F40</f>
        <v>0.19999314194544429</v>
      </c>
      <c r="I42" s="46" t="s">
        <v>16</v>
      </c>
      <c r="J42" s="46"/>
      <c r="K42" s="46"/>
      <c r="L42" s="46"/>
      <c r="M42" s="46"/>
      <c r="N42" s="46"/>
      <c r="O42" s="48"/>
    </row>
    <row r="43" spans="1:15" x14ac:dyDescent="0.3">
      <c r="A43" s="48"/>
      <c r="B43" s="46"/>
      <c r="C43" s="46"/>
      <c r="D43" s="46"/>
      <c r="E43" s="46"/>
      <c r="F43" s="53" t="s">
        <v>10</v>
      </c>
      <c r="G43" s="49">
        <f>G34</f>
        <v>2180.0181666666663</v>
      </c>
      <c r="H43" s="54">
        <f>G43/F40</f>
        <v>0.15000685805455569</v>
      </c>
      <c r="I43" s="46" t="s">
        <v>17</v>
      </c>
      <c r="J43" s="46"/>
      <c r="K43" s="46"/>
      <c r="L43" s="46"/>
      <c r="M43" s="46"/>
      <c r="N43" s="46"/>
      <c r="O43" s="48"/>
    </row>
    <row r="44" spans="1:15" x14ac:dyDescent="0.3">
      <c r="A44" s="48"/>
      <c r="B44" s="46"/>
      <c r="C44" s="46"/>
      <c r="D44" s="46"/>
      <c r="E44" s="46"/>
      <c r="F44" s="53" t="s">
        <v>19</v>
      </c>
      <c r="G44" s="49">
        <f>F40-G42-G43</f>
        <v>9446.3135000000002</v>
      </c>
      <c r="H44" s="54">
        <f>G44/F40</f>
        <v>0.65</v>
      </c>
      <c r="I44" s="46" t="s">
        <v>77</v>
      </c>
      <c r="J44" s="46"/>
      <c r="K44" s="46"/>
      <c r="L44" s="46"/>
      <c r="M44" s="46"/>
      <c r="N44" s="46"/>
      <c r="O44" s="48"/>
    </row>
    <row r="45" spans="1:15" ht="15" thickBot="1" x14ac:dyDescent="0.35">
      <c r="A45" s="48"/>
      <c r="B45" s="46"/>
      <c r="C45" s="55" t="s">
        <v>18</v>
      </c>
      <c r="D45" s="55"/>
      <c r="E45" s="55"/>
      <c r="F45" s="55"/>
      <c r="G45" s="56">
        <f>SUM(G42:G44)</f>
        <v>14532.79</v>
      </c>
      <c r="H45" s="57">
        <f>SUM(H42:H44)</f>
        <v>1</v>
      </c>
      <c r="I45" s="55" t="s">
        <v>20</v>
      </c>
      <c r="J45" s="55"/>
      <c r="K45" s="55"/>
      <c r="L45" s="55"/>
      <c r="M45" s="55"/>
      <c r="N45" s="55"/>
      <c r="O45" s="48"/>
    </row>
    <row r="46" spans="1:15" x14ac:dyDescent="0.3">
      <c r="A46" s="48"/>
      <c r="B46" s="46"/>
      <c r="C46" s="46"/>
      <c r="D46" s="46"/>
      <c r="E46" s="46"/>
      <c r="F46" s="46"/>
      <c r="G46" s="46"/>
      <c r="H46" s="46"/>
      <c r="I46" s="46"/>
      <c r="J46" s="46"/>
      <c r="K46" s="46"/>
      <c r="L46" s="46"/>
      <c r="M46" s="46"/>
      <c r="N46" s="46"/>
      <c r="O46" s="48"/>
    </row>
    <row r="47" spans="1:15" x14ac:dyDescent="0.3">
      <c r="A47" s="48"/>
      <c r="B47" s="46"/>
      <c r="C47" s="74" t="s">
        <v>92</v>
      </c>
      <c r="D47" s="46"/>
      <c r="E47" s="46"/>
      <c r="F47" s="46"/>
      <c r="G47" s="46"/>
      <c r="H47" s="46"/>
      <c r="I47" s="75" t="s">
        <v>93</v>
      </c>
      <c r="J47" s="46"/>
      <c r="K47" s="46"/>
      <c r="L47" s="46"/>
      <c r="M47" s="46"/>
      <c r="N47" s="46"/>
      <c r="O47" s="48"/>
    </row>
    <row r="48" spans="1:15" x14ac:dyDescent="0.3">
      <c r="A48" s="48"/>
      <c r="B48" s="46"/>
      <c r="C48" s="46"/>
      <c r="D48" s="46"/>
      <c r="E48" s="46" t="s">
        <v>89</v>
      </c>
      <c r="F48" s="46"/>
      <c r="G48" s="46"/>
      <c r="H48" s="46"/>
      <c r="I48" s="49">
        <f>G42</f>
        <v>2906.4583333333335</v>
      </c>
      <c r="J48" s="46"/>
      <c r="K48" s="46"/>
      <c r="L48" s="46"/>
      <c r="M48" s="46"/>
      <c r="N48" s="46"/>
      <c r="O48" s="48"/>
    </row>
    <row r="49" spans="1:15" x14ac:dyDescent="0.3">
      <c r="A49" s="48"/>
      <c r="B49" s="46"/>
      <c r="C49" s="46"/>
      <c r="D49" s="46"/>
      <c r="E49" s="46" t="s">
        <v>90</v>
      </c>
      <c r="F49" s="46"/>
      <c r="G49" s="46"/>
      <c r="H49" s="46"/>
      <c r="I49" s="49">
        <f>G43</f>
        <v>2180.0181666666663</v>
      </c>
      <c r="J49" s="46"/>
      <c r="K49" s="46"/>
      <c r="L49" s="46"/>
      <c r="M49" s="46"/>
      <c r="N49" s="46"/>
      <c r="O49" s="48"/>
    </row>
    <row r="50" spans="1:15" x14ac:dyDescent="0.3">
      <c r="A50" s="48"/>
      <c r="B50" s="46"/>
      <c r="C50" s="46"/>
      <c r="D50" s="46"/>
      <c r="E50" s="46" t="s">
        <v>91</v>
      </c>
      <c r="F50" s="46"/>
      <c r="G50" s="46"/>
      <c r="H50" s="46"/>
      <c r="I50" s="72">
        <f>F23</f>
        <v>0.35</v>
      </c>
      <c r="J50" s="46"/>
      <c r="K50" s="46"/>
      <c r="L50" s="46"/>
      <c r="M50" s="46"/>
      <c r="N50" s="46"/>
      <c r="O50" s="48"/>
    </row>
    <row r="51" spans="1:15" x14ac:dyDescent="0.3">
      <c r="A51" s="48"/>
      <c r="B51" s="46"/>
      <c r="C51" s="46"/>
      <c r="D51" s="46"/>
      <c r="E51" s="46"/>
      <c r="F51" s="46"/>
      <c r="G51" s="46"/>
      <c r="H51" s="46"/>
      <c r="I51" s="46"/>
      <c r="J51" s="46"/>
      <c r="K51" s="46"/>
      <c r="L51" s="46"/>
      <c r="M51" s="46"/>
      <c r="N51" s="46"/>
      <c r="O51" s="48"/>
    </row>
    <row r="52" spans="1:15" x14ac:dyDescent="0.3">
      <c r="A52" s="48"/>
      <c r="B52" s="46"/>
      <c r="C52" s="46"/>
      <c r="D52" s="46"/>
      <c r="E52" s="46" t="s">
        <v>94</v>
      </c>
      <c r="F52" s="46"/>
      <c r="G52" s="46"/>
      <c r="H52" s="46"/>
      <c r="I52" s="73">
        <f>H42</f>
        <v>0.19999314194544429</v>
      </c>
      <c r="J52" s="46"/>
      <c r="K52" s="83">
        <f>I52+I53</f>
        <v>0.35</v>
      </c>
      <c r="L52" s="46"/>
      <c r="M52" s="46"/>
      <c r="N52" s="46"/>
      <c r="O52" s="48"/>
    </row>
    <row r="53" spans="1:15" x14ac:dyDescent="0.3">
      <c r="A53" s="48"/>
      <c r="B53" s="46"/>
      <c r="C53" s="46"/>
      <c r="D53" s="46"/>
      <c r="E53" s="46" t="s">
        <v>95</v>
      </c>
      <c r="F53" s="46"/>
      <c r="G53" s="46"/>
      <c r="H53" s="46"/>
      <c r="I53" s="73">
        <f>H43</f>
        <v>0.15000685805455569</v>
      </c>
      <c r="J53" s="46"/>
      <c r="K53" s="83"/>
      <c r="L53" s="46"/>
      <c r="M53" s="46"/>
      <c r="N53" s="46"/>
      <c r="O53" s="48"/>
    </row>
    <row r="54" spans="1:15" x14ac:dyDescent="0.3">
      <c r="A54" s="48"/>
      <c r="B54" s="46"/>
      <c r="C54" s="46"/>
      <c r="D54" s="46"/>
      <c r="E54" s="46"/>
      <c r="F54" s="46"/>
      <c r="G54" s="46"/>
      <c r="H54" s="46"/>
      <c r="I54" s="46"/>
      <c r="J54" s="46"/>
      <c r="K54" s="46"/>
      <c r="L54" s="46"/>
      <c r="M54" s="46"/>
      <c r="N54" s="46"/>
      <c r="O54" s="48"/>
    </row>
    <row r="55" spans="1:15" ht="25.5" customHeight="1" x14ac:dyDescent="0.3">
      <c r="A55" s="48"/>
      <c r="B55" s="66" t="s">
        <v>83</v>
      </c>
      <c r="C55" s="69"/>
      <c r="D55" s="69"/>
      <c r="E55" s="69"/>
      <c r="F55" s="69"/>
      <c r="G55" s="69"/>
      <c r="H55" s="69"/>
      <c r="I55" s="69"/>
      <c r="J55" s="69"/>
      <c r="K55" s="69"/>
      <c r="L55" s="69"/>
      <c r="M55" s="69"/>
      <c r="N55" s="69"/>
      <c r="O55" s="48"/>
    </row>
    <row r="56" spans="1:15" x14ac:dyDescent="0.3">
      <c r="A56" s="48"/>
      <c r="B56" s="46"/>
      <c r="C56" s="46"/>
      <c r="D56" s="46"/>
      <c r="E56" s="46"/>
      <c r="F56" s="46"/>
      <c r="G56" s="46"/>
      <c r="H56" s="46"/>
      <c r="I56" s="46"/>
      <c r="J56" s="46"/>
      <c r="K56" s="46"/>
      <c r="L56" s="46"/>
      <c r="M56" s="46"/>
      <c r="N56" s="46"/>
      <c r="O56" s="48"/>
    </row>
    <row r="57" spans="1:15" x14ac:dyDescent="0.3">
      <c r="A57" s="48"/>
      <c r="B57" s="46"/>
      <c r="C57" s="46" t="s">
        <v>0</v>
      </c>
      <c r="D57" s="46"/>
      <c r="E57" s="46"/>
      <c r="F57" s="49">
        <f>F9</f>
        <v>14532.79</v>
      </c>
      <c r="G57" s="46"/>
      <c r="H57" s="46"/>
      <c r="I57" s="46"/>
      <c r="J57" s="46"/>
      <c r="K57" s="46"/>
      <c r="L57" s="46"/>
      <c r="M57" s="46"/>
      <c r="N57" s="46"/>
      <c r="O57" s="48"/>
    </row>
    <row r="58" spans="1:15" x14ac:dyDescent="0.3">
      <c r="A58" s="48"/>
      <c r="B58" s="46"/>
      <c r="C58" s="46"/>
      <c r="D58" s="46"/>
      <c r="E58" s="46"/>
      <c r="F58" s="49"/>
      <c r="G58" s="52" t="s">
        <v>13</v>
      </c>
      <c r="H58" s="52" t="s">
        <v>14</v>
      </c>
      <c r="I58" s="46"/>
      <c r="J58" s="46"/>
      <c r="K58" s="46"/>
      <c r="L58" s="46"/>
      <c r="M58" s="46"/>
      <c r="N58" s="46"/>
      <c r="O58" s="48"/>
    </row>
    <row r="59" spans="1:15" x14ac:dyDescent="0.3">
      <c r="A59" s="48"/>
      <c r="B59" s="46"/>
      <c r="C59" s="46"/>
      <c r="D59" s="46"/>
      <c r="E59" s="46"/>
      <c r="F59" s="53" t="s">
        <v>9</v>
      </c>
      <c r="G59" s="49">
        <f>F25</f>
        <v>5086.4764999999998</v>
      </c>
      <c r="H59" s="54">
        <f>G59/F57</f>
        <v>0.35</v>
      </c>
      <c r="I59" s="46" t="s">
        <v>16</v>
      </c>
      <c r="J59" s="46"/>
      <c r="K59" s="46"/>
      <c r="L59" s="46"/>
      <c r="M59" s="46"/>
      <c r="N59" s="46"/>
      <c r="O59" s="48"/>
    </row>
    <row r="60" spans="1:15" x14ac:dyDescent="0.3">
      <c r="A60" s="48"/>
      <c r="B60" s="46"/>
      <c r="C60" s="46"/>
      <c r="D60" s="46"/>
      <c r="E60" s="46"/>
      <c r="F60" s="53" t="s">
        <v>19</v>
      </c>
      <c r="G60" s="49">
        <f>F57-G59</f>
        <v>9446.3135000000002</v>
      </c>
      <c r="H60" s="54">
        <f>G60/F57</f>
        <v>0.65</v>
      </c>
      <c r="I60" s="46" t="s">
        <v>77</v>
      </c>
      <c r="J60" s="46"/>
      <c r="K60" s="46"/>
      <c r="L60" s="46"/>
      <c r="M60" s="46"/>
      <c r="N60" s="46"/>
      <c r="O60" s="48"/>
    </row>
    <row r="61" spans="1:15" ht="15" thickBot="1" x14ac:dyDescent="0.35">
      <c r="A61" s="48"/>
      <c r="B61" s="46"/>
      <c r="C61" s="55" t="s">
        <v>18</v>
      </c>
      <c r="D61" s="55"/>
      <c r="E61" s="55"/>
      <c r="F61" s="55"/>
      <c r="G61" s="56">
        <f>G59+G60</f>
        <v>14532.79</v>
      </c>
      <c r="H61" s="57">
        <f>H59+H60</f>
        <v>1</v>
      </c>
      <c r="I61" s="55" t="s">
        <v>20</v>
      </c>
      <c r="J61" s="55"/>
      <c r="K61" s="55"/>
      <c r="L61" s="55"/>
      <c r="M61" s="55"/>
      <c r="N61" s="55"/>
      <c r="O61" s="48"/>
    </row>
    <row r="62" spans="1:15" x14ac:dyDescent="0.3">
      <c r="A62" s="48"/>
      <c r="B62" s="46"/>
      <c r="C62" s="46"/>
      <c r="D62" s="46"/>
      <c r="E62" s="46"/>
      <c r="F62" s="49"/>
      <c r="G62" s="58"/>
      <c r="H62" s="46"/>
      <c r="I62" s="46"/>
      <c r="J62" s="46"/>
      <c r="K62" s="46"/>
      <c r="L62" s="46"/>
      <c r="M62" s="46"/>
      <c r="N62" s="46"/>
      <c r="O62" s="48"/>
    </row>
    <row r="63" spans="1:15" x14ac:dyDescent="0.3">
      <c r="A63" s="48"/>
      <c r="B63" s="48"/>
      <c r="C63" s="48"/>
      <c r="D63" s="48"/>
      <c r="E63" s="48"/>
      <c r="F63" s="48"/>
      <c r="G63" s="48"/>
      <c r="H63" s="48"/>
      <c r="I63" s="48"/>
      <c r="J63" s="48"/>
      <c r="K63" s="48"/>
      <c r="L63" s="48"/>
      <c r="M63" s="48"/>
      <c r="N63" s="48"/>
      <c r="O63" s="48"/>
    </row>
  </sheetData>
  <sheetProtection algorithmName="SHA-512" hashValue="Z0kIvy2/kfDDAHS9Rkgo2YnhGLnQEqDpy7XVjAwso5SGEQg+220aPHdkDC6h+WI2nztbpb7k5lqLizF93BS1Ag==" saltValue="VANQlMu+oaMXI1OwMQZTNw==" spinCount="100000" sheet="1" objects="1" scenarios="1"/>
  <mergeCells count="5">
    <mergeCell ref="B7:N7"/>
    <mergeCell ref="B4:N4"/>
    <mergeCell ref="B21:N21"/>
    <mergeCell ref="B2:N3"/>
    <mergeCell ref="K52:K53"/>
  </mergeCells>
  <conditionalFormatting sqref="F11">
    <cfRule type="iconSet" priority="4">
      <iconSet iconSet="3Symbols">
        <cfvo type="percent" val="0"/>
        <cfvo type="formula" val="$G$15"/>
        <cfvo type="formula" val="$G$15"/>
      </iconSet>
    </cfRule>
  </conditionalFormatting>
  <conditionalFormatting sqref="I9">
    <cfRule type="iconSet" priority="2">
      <iconSet iconSet="3Symbols" showValue="0">
        <cfvo type="percent" val="0"/>
        <cfvo type="num" val="0" gte="0"/>
        <cfvo type="percent" val="0"/>
      </iconSet>
    </cfRule>
  </conditionalFormatting>
  <conditionalFormatting sqref="I11">
    <cfRule type="iconSet" priority="1">
      <iconSet iconSet="3Symbols" showValue="0">
        <cfvo type="percent" val="0"/>
        <cfvo type="num" val="0" gte="0"/>
        <cfvo type="num" val="0" gte="0"/>
      </iconSet>
    </cfRule>
  </conditionalFormatting>
  <pageMargins left="0.7" right="0.7" top="0.75" bottom="0.75" header="0.3" footer="0.3"/>
  <pageSetup scale="67"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iconSet" priority="3" id="{10EC87E8-D530-4712-A202-FD9F2345F9C4}">
            <x14:iconSet iconSet="3Symbols" custom="1">
              <x14:cfvo type="percent">
                <xm:f>0</xm:f>
              </x14:cfvo>
              <x14:cfvo type="num">
                <xm:f>0</xm:f>
              </x14:cfvo>
              <x14:cfvo type="num">
                <xm:f>0</xm:f>
              </x14:cfvo>
              <x14:cfIcon iconSet="3Symbols" iconId="2"/>
              <x14:cfIcon iconSet="3Symbols" iconId="1"/>
              <x14:cfIcon iconSet="3Symbols" iconId="2"/>
            </x14:iconSet>
          </x14:cfRule>
          <xm:sqref>G35 I35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38"/>
  <sheetViews>
    <sheetView showGridLines="0" zoomScaleNormal="100" workbookViewId="0">
      <selection activeCell="A11" sqref="A11"/>
    </sheetView>
  </sheetViews>
  <sheetFormatPr defaultRowHeight="11.4" x14ac:dyDescent="0.2"/>
  <cols>
    <col min="1" max="9" width="9.109375" style="4"/>
    <col min="10" max="11" width="10.6640625" style="4" customWidth="1"/>
    <col min="12" max="12" width="4.6640625" style="4" customWidth="1"/>
    <col min="13" max="14" width="10.6640625" style="4" customWidth="1"/>
    <col min="15" max="15" width="4.6640625" style="4" customWidth="1"/>
    <col min="16" max="19" width="10.6640625" style="4" customWidth="1"/>
    <col min="20" max="20" width="4.6640625" style="4" customWidth="1"/>
    <col min="21" max="22" width="10.6640625" style="4" customWidth="1"/>
    <col min="23" max="265" width="9.109375" style="4"/>
    <col min="266" max="267" width="10.6640625" style="4" customWidth="1"/>
    <col min="268" max="268" width="4.6640625" style="4" customWidth="1"/>
    <col min="269" max="270" width="10.6640625" style="4" customWidth="1"/>
    <col min="271" max="271" width="4.6640625" style="4" customWidth="1"/>
    <col min="272" max="275" width="10.6640625" style="4" customWidth="1"/>
    <col min="276" max="276" width="4.6640625" style="4" customWidth="1"/>
    <col min="277" max="278" width="10.6640625" style="4" customWidth="1"/>
    <col min="279" max="521" width="9.109375" style="4"/>
    <col min="522" max="523" width="10.6640625" style="4" customWidth="1"/>
    <col min="524" max="524" width="4.6640625" style="4" customWidth="1"/>
    <col min="525" max="526" width="10.6640625" style="4" customWidth="1"/>
    <col min="527" max="527" width="4.6640625" style="4" customWidth="1"/>
    <col min="528" max="531" width="10.6640625" style="4" customWidth="1"/>
    <col min="532" max="532" width="4.6640625" style="4" customWidth="1"/>
    <col min="533" max="534" width="10.6640625" style="4" customWidth="1"/>
    <col min="535" max="777" width="9.109375" style="4"/>
    <col min="778" max="779" width="10.6640625" style="4" customWidth="1"/>
    <col min="780" max="780" width="4.6640625" style="4" customWidth="1"/>
    <col min="781" max="782" width="10.6640625" style="4" customWidth="1"/>
    <col min="783" max="783" width="4.6640625" style="4" customWidth="1"/>
    <col min="784" max="787" width="10.6640625" style="4" customWidth="1"/>
    <col min="788" max="788" width="4.6640625" style="4" customWidth="1"/>
    <col min="789" max="790" width="10.6640625" style="4" customWidth="1"/>
    <col min="791" max="1033" width="9.109375" style="4"/>
    <col min="1034" max="1035" width="10.6640625" style="4" customWidth="1"/>
    <col min="1036" max="1036" width="4.6640625" style="4" customWidth="1"/>
    <col min="1037" max="1038" width="10.6640625" style="4" customWidth="1"/>
    <col min="1039" max="1039" width="4.6640625" style="4" customWidth="1"/>
    <col min="1040" max="1043" width="10.6640625" style="4" customWidth="1"/>
    <col min="1044" max="1044" width="4.6640625" style="4" customWidth="1"/>
    <col min="1045" max="1046" width="10.6640625" style="4" customWidth="1"/>
    <col min="1047" max="1289" width="9.109375" style="4"/>
    <col min="1290" max="1291" width="10.6640625" style="4" customWidth="1"/>
    <col min="1292" max="1292" width="4.6640625" style="4" customWidth="1"/>
    <col min="1293" max="1294" width="10.6640625" style="4" customWidth="1"/>
    <col min="1295" max="1295" width="4.6640625" style="4" customWidth="1"/>
    <col min="1296" max="1299" width="10.6640625" style="4" customWidth="1"/>
    <col min="1300" max="1300" width="4.6640625" style="4" customWidth="1"/>
    <col min="1301" max="1302" width="10.6640625" style="4" customWidth="1"/>
    <col min="1303" max="1545" width="9.109375" style="4"/>
    <col min="1546" max="1547" width="10.6640625" style="4" customWidth="1"/>
    <col min="1548" max="1548" width="4.6640625" style="4" customWidth="1"/>
    <col min="1549" max="1550" width="10.6640625" style="4" customWidth="1"/>
    <col min="1551" max="1551" width="4.6640625" style="4" customWidth="1"/>
    <col min="1552" max="1555" width="10.6640625" style="4" customWidth="1"/>
    <col min="1556" max="1556" width="4.6640625" style="4" customWidth="1"/>
    <col min="1557" max="1558" width="10.6640625" style="4" customWidth="1"/>
    <col min="1559" max="1801" width="9.109375" style="4"/>
    <col min="1802" max="1803" width="10.6640625" style="4" customWidth="1"/>
    <col min="1804" max="1804" width="4.6640625" style="4" customWidth="1"/>
    <col min="1805" max="1806" width="10.6640625" style="4" customWidth="1"/>
    <col min="1807" max="1807" width="4.6640625" style="4" customWidth="1"/>
    <col min="1808" max="1811" width="10.6640625" style="4" customWidth="1"/>
    <col min="1812" max="1812" width="4.6640625" style="4" customWidth="1"/>
    <col min="1813" max="1814" width="10.6640625" style="4" customWidth="1"/>
    <col min="1815" max="2057" width="9.109375" style="4"/>
    <col min="2058" max="2059" width="10.6640625" style="4" customWidth="1"/>
    <col min="2060" max="2060" width="4.6640625" style="4" customWidth="1"/>
    <col min="2061" max="2062" width="10.6640625" style="4" customWidth="1"/>
    <col min="2063" max="2063" width="4.6640625" style="4" customWidth="1"/>
    <col min="2064" max="2067" width="10.6640625" style="4" customWidth="1"/>
    <col min="2068" max="2068" width="4.6640625" style="4" customWidth="1"/>
    <col min="2069" max="2070" width="10.6640625" style="4" customWidth="1"/>
    <col min="2071" max="2313" width="9.109375" style="4"/>
    <col min="2314" max="2315" width="10.6640625" style="4" customWidth="1"/>
    <col min="2316" max="2316" width="4.6640625" style="4" customWidth="1"/>
    <col min="2317" max="2318" width="10.6640625" style="4" customWidth="1"/>
    <col min="2319" max="2319" width="4.6640625" style="4" customWidth="1"/>
    <col min="2320" max="2323" width="10.6640625" style="4" customWidth="1"/>
    <col min="2324" max="2324" width="4.6640625" style="4" customWidth="1"/>
    <col min="2325" max="2326" width="10.6640625" style="4" customWidth="1"/>
    <col min="2327" max="2569" width="9.109375" style="4"/>
    <col min="2570" max="2571" width="10.6640625" style="4" customWidth="1"/>
    <col min="2572" max="2572" width="4.6640625" style="4" customWidth="1"/>
    <col min="2573" max="2574" width="10.6640625" style="4" customWidth="1"/>
    <col min="2575" max="2575" width="4.6640625" style="4" customWidth="1"/>
    <col min="2576" max="2579" width="10.6640625" style="4" customWidth="1"/>
    <col min="2580" max="2580" width="4.6640625" style="4" customWidth="1"/>
    <col min="2581" max="2582" width="10.6640625" style="4" customWidth="1"/>
    <col min="2583" max="2825" width="9.109375" style="4"/>
    <col min="2826" max="2827" width="10.6640625" style="4" customWidth="1"/>
    <col min="2828" max="2828" width="4.6640625" style="4" customWidth="1"/>
    <col min="2829" max="2830" width="10.6640625" style="4" customWidth="1"/>
    <col min="2831" max="2831" width="4.6640625" style="4" customWidth="1"/>
    <col min="2832" max="2835" width="10.6640625" style="4" customWidth="1"/>
    <col min="2836" max="2836" width="4.6640625" style="4" customWidth="1"/>
    <col min="2837" max="2838" width="10.6640625" style="4" customWidth="1"/>
    <col min="2839" max="3081" width="9.109375" style="4"/>
    <col min="3082" max="3083" width="10.6640625" style="4" customWidth="1"/>
    <col min="3084" max="3084" width="4.6640625" style="4" customWidth="1"/>
    <col min="3085" max="3086" width="10.6640625" style="4" customWidth="1"/>
    <col min="3087" max="3087" width="4.6640625" style="4" customWidth="1"/>
    <col min="3088" max="3091" width="10.6640625" style="4" customWidth="1"/>
    <col min="3092" max="3092" width="4.6640625" style="4" customWidth="1"/>
    <col min="3093" max="3094" width="10.6640625" style="4" customWidth="1"/>
    <col min="3095" max="3337" width="9.109375" style="4"/>
    <col min="3338" max="3339" width="10.6640625" style="4" customWidth="1"/>
    <col min="3340" max="3340" width="4.6640625" style="4" customWidth="1"/>
    <col min="3341" max="3342" width="10.6640625" style="4" customWidth="1"/>
    <col min="3343" max="3343" width="4.6640625" style="4" customWidth="1"/>
    <col min="3344" max="3347" width="10.6640625" style="4" customWidth="1"/>
    <col min="3348" max="3348" width="4.6640625" style="4" customWidth="1"/>
    <col min="3349" max="3350" width="10.6640625" style="4" customWidth="1"/>
    <col min="3351" max="3593" width="9.109375" style="4"/>
    <col min="3594" max="3595" width="10.6640625" style="4" customWidth="1"/>
    <col min="3596" max="3596" width="4.6640625" style="4" customWidth="1"/>
    <col min="3597" max="3598" width="10.6640625" style="4" customWidth="1"/>
    <col min="3599" max="3599" width="4.6640625" style="4" customWidth="1"/>
    <col min="3600" max="3603" width="10.6640625" style="4" customWidth="1"/>
    <col min="3604" max="3604" width="4.6640625" style="4" customWidth="1"/>
    <col min="3605" max="3606" width="10.6640625" style="4" customWidth="1"/>
    <col min="3607" max="3849" width="9.109375" style="4"/>
    <col min="3850" max="3851" width="10.6640625" style="4" customWidth="1"/>
    <col min="3852" max="3852" width="4.6640625" style="4" customWidth="1"/>
    <col min="3853" max="3854" width="10.6640625" style="4" customWidth="1"/>
    <col min="3855" max="3855" width="4.6640625" style="4" customWidth="1"/>
    <col min="3856" max="3859" width="10.6640625" style="4" customWidth="1"/>
    <col min="3860" max="3860" width="4.6640625" style="4" customWidth="1"/>
    <col min="3861" max="3862" width="10.6640625" style="4" customWidth="1"/>
    <col min="3863" max="4105" width="9.109375" style="4"/>
    <col min="4106" max="4107" width="10.6640625" style="4" customWidth="1"/>
    <col min="4108" max="4108" width="4.6640625" style="4" customWidth="1"/>
    <col min="4109" max="4110" width="10.6640625" style="4" customWidth="1"/>
    <col min="4111" max="4111" width="4.6640625" style="4" customWidth="1"/>
    <col min="4112" max="4115" width="10.6640625" style="4" customWidth="1"/>
    <col min="4116" max="4116" width="4.6640625" style="4" customWidth="1"/>
    <col min="4117" max="4118" width="10.6640625" style="4" customWidth="1"/>
    <col min="4119" max="4361" width="9.109375" style="4"/>
    <col min="4362" max="4363" width="10.6640625" style="4" customWidth="1"/>
    <col min="4364" max="4364" width="4.6640625" style="4" customWidth="1"/>
    <col min="4365" max="4366" width="10.6640625" style="4" customWidth="1"/>
    <col min="4367" max="4367" width="4.6640625" style="4" customWidth="1"/>
    <col min="4368" max="4371" width="10.6640625" style="4" customWidth="1"/>
    <col min="4372" max="4372" width="4.6640625" style="4" customWidth="1"/>
    <col min="4373" max="4374" width="10.6640625" style="4" customWidth="1"/>
    <col min="4375" max="4617" width="9.109375" style="4"/>
    <col min="4618" max="4619" width="10.6640625" style="4" customWidth="1"/>
    <col min="4620" max="4620" width="4.6640625" style="4" customWidth="1"/>
    <col min="4621" max="4622" width="10.6640625" style="4" customWidth="1"/>
    <col min="4623" max="4623" width="4.6640625" style="4" customWidth="1"/>
    <col min="4624" max="4627" width="10.6640625" style="4" customWidth="1"/>
    <col min="4628" max="4628" width="4.6640625" style="4" customWidth="1"/>
    <col min="4629" max="4630" width="10.6640625" style="4" customWidth="1"/>
    <col min="4631" max="4873" width="9.109375" style="4"/>
    <col min="4874" max="4875" width="10.6640625" style="4" customWidth="1"/>
    <col min="4876" max="4876" width="4.6640625" style="4" customWidth="1"/>
    <col min="4877" max="4878" width="10.6640625" style="4" customWidth="1"/>
    <col min="4879" max="4879" width="4.6640625" style="4" customWidth="1"/>
    <col min="4880" max="4883" width="10.6640625" style="4" customWidth="1"/>
    <col min="4884" max="4884" width="4.6640625" style="4" customWidth="1"/>
    <col min="4885" max="4886" width="10.6640625" style="4" customWidth="1"/>
    <col min="4887" max="5129" width="9.109375" style="4"/>
    <col min="5130" max="5131" width="10.6640625" style="4" customWidth="1"/>
    <col min="5132" max="5132" width="4.6640625" style="4" customWidth="1"/>
    <col min="5133" max="5134" width="10.6640625" style="4" customWidth="1"/>
    <col min="5135" max="5135" width="4.6640625" style="4" customWidth="1"/>
    <col min="5136" max="5139" width="10.6640625" style="4" customWidth="1"/>
    <col min="5140" max="5140" width="4.6640625" style="4" customWidth="1"/>
    <col min="5141" max="5142" width="10.6640625" style="4" customWidth="1"/>
    <col min="5143" max="5385" width="9.109375" style="4"/>
    <col min="5386" max="5387" width="10.6640625" style="4" customWidth="1"/>
    <col min="5388" max="5388" width="4.6640625" style="4" customWidth="1"/>
    <col min="5389" max="5390" width="10.6640625" style="4" customWidth="1"/>
    <col min="5391" max="5391" width="4.6640625" style="4" customWidth="1"/>
    <col min="5392" max="5395" width="10.6640625" style="4" customWidth="1"/>
    <col min="5396" max="5396" width="4.6640625" style="4" customWidth="1"/>
    <col min="5397" max="5398" width="10.6640625" style="4" customWidth="1"/>
    <col min="5399" max="5641" width="9.109375" style="4"/>
    <col min="5642" max="5643" width="10.6640625" style="4" customWidth="1"/>
    <col min="5644" max="5644" width="4.6640625" style="4" customWidth="1"/>
    <col min="5645" max="5646" width="10.6640625" style="4" customWidth="1"/>
    <col min="5647" max="5647" width="4.6640625" style="4" customWidth="1"/>
    <col min="5648" max="5651" width="10.6640625" style="4" customWidth="1"/>
    <col min="5652" max="5652" width="4.6640625" style="4" customWidth="1"/>
    <col min="5653" max="5654" width="10.6640625" style="4" customWidth="1"/>
    <col min="5655" max="5897" width="9.109375" style="4"/>
    <col min="5898" max="5899" width="10.6640625" style="4" customWidth="1"/>
    <col min="5900" max="5900" width="4.6640625" style="4" customWidth="1"/>
    <col min="5901" max="5902" width="10.6640625" style="4" customWidth="1"/>
    <col min="5903" max="5903" width="4.6640625" style="4" customWidth="1"/>
    <col min="5904" max="5907" width="10.6640625" style="4" customWidth="1"/>
    <col min="5908" max="5908" width="4.6640625" style="4" customWidth="1"/>
    <col min="5909" max="5910" width="10.6640625" style="4" customWidth="1"/>
    <col min="5911" max="6153" width="9.109375" style="4"/>
    <col min="6154" max="6155" width="10.6640625" style="4" customWidth="1"/>
    <col min="6156" max="6156" width="4.6640625" style="4" customWidth="1"/>
    <col min="6157" max="6158" width="10.6640625" style="4" customWidth="1"/>
    <col min="6159" max="6159" width="4.6640625" style="4" customWidth="1"/>
    <col min="6160" max="6163" width="10.6640625" style="4" customWidth="1"/>
    <col min="6164" max="6164" width="4.6640625" style="4" customWidth="1"/>
    <col min="6165" max="6166" width="10.6640625" style="4" customWidth="1"/>
    <col min="6167" max="6409" width="9.109375" style="4"/>
    <col min="6410" max="6411" width="10.6640625" style="4" customWidth="1"/>
    <col min="6412" max="6412" width="4.6640625" style="4" customWidth="1"/>
    <col min="6413" max="6414" width="10.6640625" style="4" customWidth="1"/>
    <col min="6415" max="6415" width="4.6640625" style="4" customWidth="1"/>
    <col min="6416" max="6419" width="10.6640625" style="4" customWidth="1"/>
    <col min="6420" max="6420" width="4.6640625" style="4" customWidth="1"/>
    <col min="6421" max="6422" width="10.6640625" style="4" customWidth="1"/>
    <col min="6423" max="6665" width="9.109375" style="4"/>
    <col min="6666" max="6667" width="10.6640625" style="4" customWidth="1"/>
    <col min="6668" max="6668" width="4.6640625" style="4" customWidth="1"/>
    <col min="6669" max="6670" width="10.6640625" style="4" customWidth="1"/>
    <col min="6671" max="6671" width="4.6640625" style="4" customWidth="1"/>
    <col min="6672" max="6675" width="10.6640625" style="4" customWidth="1"/>
    <col min="6676" max="6676" width="4.6640625" style="4" customWidth="1"/>
    <col min="6677" max="6678" width="10.6640625" style="4" customWidth="1"/>
    <col min="6679" max="6921" width="9.109375" style="4"/>
    <col min="6922" max="6923" width="10.6640625" style="4" customWidth="1"/>
    <col min="6924" max="6924" width="4.6640625" style="4" customWidth="1"/>
    <col min="6925" max="6926" width="10.6640625" style="4" customWidth="1"/>
    <col min="6927" max="6927" width="4.6640625" style="4" customWidth="1"/>
    <col min="6928" max="6931" width="10.6640625" style="4" customWidth="1"/>
    <col min="6932" max="6932" width="4.6640625" style="4" customWidth="1"/>
    <col min="6933" max="6934" width="10.6640625" style="4" customWidth="1"/>
    <col min="6935" max="7177" width="9.109375" style="4"/>
    <col min="7178" max="7179" width="10.6640625" style="4" customWidth="1"/>
    <col min="7180" max="7180" width="4.6640625" style="4" customWidth="1"/>
    <col min="7181" max="7182" width="10.6640625" style="4" customWidth="1"/>
    <col min="7183" max="7183" width="4.6640625" style="4" customWidth="1"/>
    <col min="7184" max="7187" width="10.6640625" style="4" customWidth="1"/>
    <col min="7188" max="7188" width="4.6640625" style="4" customWidth="1"/>
    <col min="7189" max="7190" width="10.6640625" style="4" customWidth="1"/>
    <col min="7191" max="7433" width="9.109375" style="4"/>
    <col min="7434" max="7435" width="10.6640625" style="4" customWidth="1"/>
    <col min="7436" max="7436" width="4.6640625" style="4" customWidth="1"/>
    <col min="7437" max="7438" width="10.6640625" style="4" customWidth="1"/>
    <col min="7439" max="7439" width="4.6640625" style="4" customWidth="1"/>
    <col min="7440" max="7443" width="10.6640625" style="4" customWidth="1"/>
    <col min="7444" max="7444" width="4.6640625" style="4" customWidth="1"/>
    <col min="7445" max="7446" width="10.6640625" style="4" customWidth="1"/>
    <col min="7447" max="7689" width="9.109375" style="4"/>
    <col min="7690" max="7691" width="10.6640625" style="4" customWidth="1"/>
    <col min="7692" max="7692" width="4.6640625" style="4" customWidth="1"/>
    <col min="7693" max="7694" width="10.6640625" style="4" customWidth="1"/>
    <col min="7695" max="7695" width="4.6640625" style="4" customWidth="1"/>
    <col min="7696" max="7699" width="10.6640625" style="4" customWidth="1"/>
    <col min="7700" max="7700" width="4.6640625" style="4" customWidth="1"/>
    <col min="7701" max="7702" width="10.6640625" style="4" customWidth="1"/>
    <col min="7703" max="7945" width="9.109375" style="4"/>
    <col min="7946" max="7947" width="10.6640625" style="4" customWidth="1"/>
    <col min="7948" max="7948" width="4.6640625" style="4" customWidth="1"/>
    <col min="7949" max="7950" width="10.6640625" style="4" customWidth="1"/>
    <col min="7951" max="7951" width="4.6640625" style="4" customWidth="1"/>
    <col min="7952" max="7955" width="10.6640625" style="4" customWidth="1"/>
    <col min="7956" max="7956" width="4.6640625" style="4" customWidth="1"/>
    <col min="7957" max="7958" width="10.6640625" style="4" customWidth="1"/>
    <col min="7959" max="8201" width="9.109375" style="4"/>
    <col min="8202" max="8203" width="10.6640625" style="4" customWidth="1"/>
    <col min="8204" max="8204" width="4.6640625" style="4" customWidth="1"/>
    <col min="8205" max="8206" width="10.6640625" style="4" customWidth="1"/>
    <col min="8207" max="8207" width="4.6640625" style="4" customWidth="1"/>
    <col min="8208" max="8211" width="10.6640625" style="4" customWidth="1"/>
    <col min="8212" max="8212" width="4.6640625" style="4" customWidth="1"/>
    <col min="8213" max="8214" width="10.6640625" style="4" customWidth="1"/>
    <col min="8215" max="8457" width="9.109375" style="4"/>
    <col min="8458" max="8459" width="10.6640625" style="4" customWidth="1"/>
    <col min="8460" max="8460" width="4.6640625" style="4" customWidth="1"/>
    <col min="8461" max="8462" width="10.6640625" style="4" customWidth="1"/>
    <col min="8463" max="8463" width="4.6640625" style="4" customWidth="1"/>
    <col min="8464" max="8467" width="10.6640625" style="4" customWidth="1"/>
    <col min="8468" max="8468" width="4.6640625" style="4" customWidth="1"/>
    <col min="8469" max="8470" width="10.6640625" style="4" customWidth="1"/>
    <col min="8471" max="8713" width="9.109375" style="4"/>
    <col min="8714" max="8715" width="10.6640625" style="4" customWidth="1"/>
    <col min="8716" max="8716" width="4.6640625" style="4" customWidth="1"/>
    <col min="8717" max="8718" width="10.6640625" style="4" customWidth="1"/>
    <col min="8719" max="8719" width="4.6640625" style="4" customWidth="1"/>
    <col min="8720" max="8723" width="10.6640625" style="4" customWidth="1"/>
    <col min="8724" max="8724" width="4.6640625" style="4" customWidth="1"/>
    <col min="8725" max="8726" width="10.6640625" style="4" customWidth="1"/>
    <col min="8727" max="8969" width="9.109375" style="4"/>
    <col min="8970" max="8971" width="10.6640625" style="4" customWidth="1"/>
    <col min="8972" max="8972" width="4.6640625" style="4" customWidth="1"/>
    <col min="8973" max="8974" width="10.6640625" style="4" customWidth="1"/>
    <col min="8975" max="8975" width="4.6640625" style="4" customWidth="1"/>
    <col min="8976" max="8979" width="10.6640625" style="4" customWidth="1"/>
    <col min="8980" max="8980" width="4.6640625" style="4" customWidth="1"/>
    <col min="8981" max="8982" width="10.6640625" style="4" customWidth="1"/>
    <col min="8983" max="9225" width="9.109375" style="4"/>
    <col min="9226" max="9227" width="10.6640625" style="4" customWidth="1"/>
    <col min="9228" max="9228" width="4.6640625" style="4" customWidth="1"/>
    <col min="9229" max="9230" width="10.6640625" style="4" customWidth="1"/>
    <col min="9231" max="9231" width="4.6640625" style="4" customWidth="1"/>
    <col min="9232" max="9235" width="10.6640625" style="4" customWidth="1"/>
    <col min="9236" max="9236" width="4.6640625" style="4" customWidth="1"/>
    <col min="9237" max="9238" width="10.6640625" style="4" customWidth="1"/>
    <col min="9239" max="9481" width="9.109375" style="4"/>
    <col min="9482" max="9483" width="10.6640625" style="4" customWidth="1"/>
    <col min="9484" max="9484" width="4.6640625" style="4" customWidth="1"/>
    <col min="9485" max="9486" width="10.6640625" style="4" customWidth="1"/>
    <col min="9487" max="9487" width="4.6640625" style="4" customWidth="1"/>
    <col min="9488" max="9491" width="10.6640625" style="4" customWidth="1"/>
    <col min="9492" max="9492" width="4.6640625" style="4" customWidth="1"/>
    <col min="9493" max="9494" width="10.6640625" style="4" customWidth="1"/>
    <col min="9495" max="9737" width="9.109375" style="4"/>
    <col min="9738" max="9739" width="10.6640625" style="4" customWidth="1"/>
    <col min="9740" max="9740" width="4.6640625" style="4" customWidth="1"/>
    <col min="9741" max="9742" width="10.6640625" style="4" customWidth="1"/>
    <col min="9743" max="9743" width="4.6640625" style="4" customWidth="1"/>
    <col min="9744" max="9747" width="10.6640625" style="4" customWidth="1"/>
    <col min="9748" max="9748" width="4.6640625" style="4" customWidth="1"/>
    <col min="9749" max="9750" width="10.6640625" style="4" customWidth="1"/>
    <col min="9751" max="9993" width="9.109375" style="4"/>
    <col min="9994" max="9995" width="10.6640625" style="4" customWidth="1"/>
    <col min="9996" max="9996" width="4.6640625" style="4" customWidth="1"/>
    <col min="9997" max="9998" width="10.6640625" style="4" customWidth="1"/>
    <col min="9999" max="9999" width="4.6640625" style="4" customWidth="1"/>
    <col min="10000" max="10003" width="10.6640625" style="4" customWidth="1"/>
    <col min="10004" max="10004" width="4.6640625" style="4" customWidth="1"/>
    <col min="10005" max="10006" width="10.6640625" style="4" customWidth="1"/>
    <col min="10007" max="10249" width="9.109375" style="4"/>
    <col min="10250" max="10251" width="10.6640625" style="4" customWidth="1"/>
    <col min="10252" max="10252" width="4.6640625" style="4" customWidth="1"/>
    <col min="10253" max="10254" width="10.6640625" style="4" customWidth="1"/>
    <col min="10255" max="10255" width="4.6640625" style="4" customWidth="1"/>
    <col min="10256" max="10259" width="10.6640625" style="4" customWidth="1"/>
    <col min="10260" max="10260" width="4.6640625" style="4" customWidth="1"/>
    <col min="10261" max="10262" width="10.6640625" style="4" customWidth="1"/>
    <col min="10263" max="10505" width="9.109375" style="4"/>
    <col min="10506" max="10507" width="10.6640625" style="4" customWidth="1"/>
    <col min="10508" max="10508" width="4.6640625" style="4" customWidth="1"/>
    <col min="10509" max="10510" width="10.6640625" style="4" customWidth="1"/>
    <col min="10511" max="10511" width="4.6640625" style="4" customWidth="1"/>
    <col min="10512" max="10515" width="10.6640625" style="4" customWidth="1"/>
    <col min="10516" max="10516" width="4.6640625" style="4" customWidth="1"/>
    <col min="10517" max="10518" width="10.6640625" style="4" customWidth="1"/>
    <col min="10519" max="10761" width="9.109375" style="4"/>
    <col min="10762" max="10763" width="10.6640625" style="4" customWidth="1"/>
    <col min="10764" max="10764" width="4.6640625" style="4" customWidth="1"/>
    <col min="10765" max="10766" width="10.6640625" style="4" customWidth="1"/>
    <col min="10767" max="10767" width="4.6640625" style="4" customWidth="1"/>
    <col min="10768" max="10771" width="10.6640625" style="4" customWidth="1"/>
    <col min="10772" max="10772" width="4.6640625" style="4" customWidth="1"/>
    <col min="10773" max="10774" width="10.6640625" style="4" customWidth="1"/>
    <col min="10775" max="11017" width="9.109375" style="4"/>
    <col min="11018" max="11019" width="10.6640625" style="4" customWidth="1"/>
    <col min="11020" max="11020" width="4.6640625" style="4" customWidth="1"/>
    <col min="11021" max="11022" width="10.6640625" style="4" customWidth="1"/>
    <col min="11023" max="11023" width="4.6640625" style="4" customWidth="1"/>
    <col min="11024" max="11027" width="10.6640625" style="4" customWidth="1"/>
    <col min="11028" max="11028" width="4.6640625" style="4" customWidth="1"/>
    <col min="11029" max="11030" width="10.6640625" style="4" customWidth="1"/>
    <col min="11031" max="11273" width="9.109375" style="4"/>
    <col min="11274" max="11275" width="10.6640625" style="4" customWidth="1"/>
    <col min="11276" max="11276" width="4.6640625" style="4" customWidth="1"/>
    <col min="11277" max="11278" width="10.6640625" style="4" customWidth="1"/>
    <col min="11279" max="11279" width="4.6640625" style="4" customWidth="1"/>
    <col min="11280" max="11283" width="10.6640625" style="4" customWidth="1"/>
    <col min="11284" max="11284" width="4.6640625" style="4" customWidth="1"/>
    <col min="11285" max="11286" width="10.6640625" style="4" customWidth="1"/>
    <col min="11287" max="11529" width="9.109375" style="4"/>
    <col min="11530" max="11531" width="10.6640625" style="4" customWidth="1"/>
    <col min="11532" max="11532" width="4.6640625" style="4" customWidth="1"/>
    <col min="11533" max="11534" width="10.6640625" style="4" customWidth="1"/>
    <col min="11535" max="11535" width="4.6640625" style="4" customWidth="1"/>
    <col min="11536" max="11539" width="10.6640625" style="4" customWidth="1"/>
    <col min="11540" max="11540" width="4.6640625" style="4" customWidth="1"/>
    <col min="11541" max="11542" width="10.6640625" style="4" customWidth="1"/>
    <col min="11543" max="11785" width="9.109375" style="4"/>
    <col min="11786" max="11787" width="10.6640625" style="4" customWidth="1"/>
    <col min="11788" max="11788" width="4.6640625" style="4" customWidth="1"/>
    <col min="11789" max="11790" width="10.6640625" style="4" customWidth="1"/>
    <col min="11791" max="11791" width="4.6640625" style="4" customWidth="1"/>
    <col min="11792" max="11795" width="10.6640625" style="4" customWidth="1"/>
    <col min="11796" max="11796" width="4.6640625" style="4" customWidth="1"/>
    <col min="11797" max="11798" width="10.6640625" style="4" customWidth="1"/>
    <col min="11799" max="12041" width="9.109375" style="4"/>
    <col min="12042" max="12043" width="10.6640625" style="4" customWidth="1"/>
    <col min="12044" max="12044" width="4.6640625" style="4" customWidth="1"/>
    <col min="12045" max="12046" width="10.6640625" style="4" customWidth="1"/>
    <col min="12047" max="12047" width="4.6640625" style="4" customWidth="1"/>
    <col min="12048" max="12051" width="10.6640625" style="4" customWidth="1"/>
    <col min="12052" max="12052" width="4.6640625" style="4" customWidth="1"/>
    <col min="12053" max="12054" width="10.6640625" style="4" customWidth="1"/>
    <col min="12055" max="12297" width="9.109375" style="4"/>
    <col min="12298" max="12299" width="10.6640625" style="4" customWidth="1"/>
    <col min="12300" max="12300" width="4.6640625" style="4" customWidth="1"/>
    <col min="12301" max="12302" width="10.6640625" style="4" customWidth="1"/>
    <col min="12303" max="12303" width="4.6640625" style="4" customWidth="1"/>
    <col min="12304" max="12307" width="10.6640625" style="4" customWidth="1"/>
    <col min="12308" max="12308" width="4.6640625" style="4" customWidth="1"/>
    <col min="12309" max="12310" width="10.6640625" style="4" customWidth="1"/>
    <col min="12311" max="12553" width="9.109375" style="4"/>
    <col min="12554" max="12555" width="10.6640625" style="4" customWidth="1"/>
    <col min="12556" max="12556" width="4.6640625" style="4" customWidth="1"/>
    <col min="12557" max="12558" width="10.6640625" style="4" customWidth="1"/>
    <col min="12559" max="12559" width="4.6640625" style="4" customWidth="1"/>
    <col min="12560" max="12563" width="10.6640625" style="4" customWidth="1"/>
    <col min="12564" max="12564" width="4.6640625" style="4" customWidth="1"/>
    <col min="12565" max="12566" width="10.6640625" style="4" customWidth="1"/>
    <col min="12567" max="12809" width="9.109375" style="4"/>
    <col min="12810" max="12811" width="10.6640625" style="4" customWidth="1"/>
    <col min="12812" max="12812" width="4.6640625" style="4" customWidth="1"/>
    <col min="12813" max="12814" width="10.6640625" style="4" customWidth="1"/>
    <col min="12815" max="12815" width="4.6640625" style="4" customWidth="1"/>
    <col min="12816" max="12819" width="10.6640625" style="4" customWidth="1"/>
    <col min="12820" max="12820" width="4.6640625" style="4" customWidth="1"/>
    <col min="12821" max="12822" width="10.6640625" style="4" customWidth="1"/>
    <col min="12823" max="13065" width="9.109375" style="4"/>
    <col min="13066" max="13067" width="10.6640625" style="4" customWidth="1"/>
    <col min="13068" max="13068" width="4.6640625" style="4" customWidth="1"/>
    <col min="13069" max="13070" width="10.6640625" style="4" customWidth="1"/>
    <col min="13071" max="13071" width="4.6640625" style="4" customWidth="1"/>
    <col min="13072" max="13075" width="10.6640625" style="4" customWidth="1"/>
    <col min="13076" max="13076" width="4.6640625" style="4" customWidth="1"/>
    <col min="13077" max="13078" width="10.6640625" style="4" customWidth="1"/>
    <col min="13079" max="13321" width="9.109375" style="4"/>
    <col min="13322" max="13323" width="10.6640625" style="4" customWidth="1"/>
    <col min="13324" max="13324" width="4.6640625" style="4" customWidth="1"/>
    <col min="13325" max="13326" width="10.6640625" style="4" customWidth="1"/>
    <col min="13327" max="13327" width="4.6640625" style="4" customWidth="1"/>
    <col min="13328" max="13331" width="10.6640625" style="4" customWidth="1"/>
    <col min="13332" max="13332" width="4.6640625" style="4" customWidth="1"/>
    <col min="13333" max="13334" width="10.6640625" style="4" customWidth="1"/>
    <col min="13335" max="13577" width="9.109375" style="4"/>
    <col min="13578" max="13579" width="10.6640625" style="4" customWidth="1"/>
    <col min="13580" max="13580" width="4.6640625" style="4" customWidth="1"/>
    <col min="13581" max="13582" width="10.6640625" style="4" customWidth="1"/>
    <col min="13583" max="13583" width="4.6640625" style="4" customWidth="1"/>
    <col min="13584" max="13587" width="10.6640625" style="4" customWidth="1"/>
    <col min="13588" max="13588" width="4.6640625" style="4" customWidth="1"/>
    <col min="13589" max="13590" width="10.6640625" style="4" customWidth="1"/>
    <col min="13591" max="13833" width="9.109375" style="4"/>
    <col min="13834" max="13835" width="10.6640625" style="4" customWidth="1"/>
    <col min="13836" max="13836" width="4.6640625" style="4" customWidth="1"/>
    <col min="13837" max="13838" width="10.6640625" style="4" customWidth="1"/>
    <col min="13839" max="13839" width="4.6640625" style="4" customWidth="1"/>
    <col min="13840" max="13843" width="10.6640625" style="4" customWidth="1"/>
    <col min="13844" max="13844" width="4.6640625" style="4" customWidth="1"/>
    <col min="13845" max="13846" width="10.6640625" style="4" customWidth="1"/>
    <col min="13847" max="14089" width="9.109375" style="4"/>
    <col min="14090" max="14091" width="10.6640625" style="4" customWidth="1"/>
    <col min="14092" max="14092" width="4.6640625" style="4" customWidth="1"/>
    <col min="14093" max="14094" width="10.6640625" style="4" customWidth="1"/>
    <col min="14095" max="14095" width="4.6640625" style="4" customWidth="1"/>
    <col min="14096" max="14099" width="10.6640625" style="4" customWidth="1"/>
    <col min="14100" max="14100" width="4.6640625" style="4" customWidth="1"/>
    <col min="14101" max="14102" width="10.6640625" style="4" customWidth="1"/>
    <col min="14103" max="14345" width="9.109375" style="4"/>
    <col min="14346" max="14347" width="10.6640625" style="4" customWidth="1"/>
    <col min="14348" max="14348" width="4.6640625" style="4" customWidth="1"/>
    <col min="14349" max="14350" width="10.6640625" style="4" customWidth="1"/>
    <col min="14351" max="14351" width="4.6640625" style="4" customWidth="1"/>
    <col min="14352" max="14355" width="10.6640625" style="4" customWidth="1"/>
    <col min="14356" max="14356" width="4.6640625" style="4" customWidth="1"/>
    <col min="14357" max="14358" width="10.6640625" style="4" customWidth="1"/>
    <col min="14359" max="14601" width="9.109375" style="4"/>
    <col min="14602" max="14603" width="10.6640625" style="4" customWidth="1"/>
    <col min="14604" max="14604" width="4.6640625" style="4" customWidth="1"/>
    <col min="14605" max="14606" width="10.6640625" style="4" customWidth="1"/>
    <col min="14607" max="14607" width="4.6640625" style="4" customWidth="1"/>
    <col min="14608" max="14611" width="10.6640625" style="4" customWidth="1"/>
    <col min="14612" max="14612" width="4.6640625" style="4" customWidth="1"/>
    <col min="14613" max="14614" width="10.6640625" style="4" customWidth="1"/>
    <col min="14615" max="14857" width="9.109375" style="4"/>
    <col min="14858" max="14859" width="10.6640625" style="4" customWidth="1"/>
    <col min="14860" max="14860" width="4.6640625" style="4" customWidth="1"/>
    <col min="14861" max="14862" width="10.6640625" style="4" customWidth="1"/>
    <col min="14863" max="14863" width="4.6640625" style="4" customWidth="1"/>
    <col min="14864" max="14867" width="10.6640625" style="4" customWidth="1"/>
    <col min="14868" max="14868" width="4.6640625" style="4" customWidth="1"/>
    <col min="14869" max="14870" width="10.6640625" style="4" customWidth="1"/>
    <col min="14871" max="15113" width="9.109375" style="4"/>
    <col min="15114" max="15115" width="10.6640625" style="4" customWidth="1"/>
    <col min="15116" max="15116" width="4.6640625" style="4" customWidth="1"/>
    <col min="15117" max="15118" width="10.6640625" style="4" customWidth="1"/>
    <col min="15119" max="15119" width="4.6640625" style="4" customWidth="1"/>
    <col min="15120" max="15123" width="10.6640625" style="4" customWidth="1"/>
    <col min="15124" max="15124" width="4.6640625" style="4" customWidth="1"/>
    <col min="15125" max="15126" width="10.6640625" style="4" customWidth="1"/>
    <col min="15127" max="15369" width="9.109375" style="4"/>
    <col min="15370" max="15371" width="10.6640625" style="4" customWidth="1"/>
    <col min="15372" max="15372" width="4.6640625" style="4" customWidth="1"/>
    <col min="15373" max="15374" width="10.6640625" style="4" customWidth="1"/>
    <col min="15375" max="15375" width="4.6640625" style="4" customWidth="1"/>
    <col min="15376" max="15379" width="10.6640625" style="4" customWidth="1"/>
    <col min="15380" max="15380" width="4.6640625" style="4" customWidth="1"/>
    <col min="15381" max="15382" width="10.6640625" style="4" customWidth="1"/>
    <col min="15383" max="15625" width="9.109375" style="4"/>
    <col min="15626" max="15627" width="10.6640625" style="4" customWidth="1"/>
    <col min="15628" max="15628" width="4.6640625" style="4" customWidth="1"/>
    <col min="15629" max="15630" width="10.6640625" style="4" customWidth="1"/>
    <col min="15631" max="15631" width="4.6640625" style="4" customWidth="1"/>
    <col min="15632" max="15635" width="10.6640625" style="4" customWidth="1"/>
    <col min="15636" max="15636" width="4.6640625" style="4" customWidth="1"/>
    <col min="15637" max="15638" width="10.6640625" style="4" customWidth="1"/>
    <col min="15639" max="15881" width="9.109375" style="4"/>
    <col min="15882" max="15883" width="10.6640625" style="4" customWidth="1"/>
    <col min="15884" max="15884" width="4.6640625" style="4" customWidth="1"/>
    <col min="15885" max="15886" width="10.6640625" style="4" customWidth="1"/>
    <col min="15887" max="15887" width="4.6640625" style="4" customWidth="1"/>
    <col min="15888" max="15891" width="10.6640625" style="4" customWidth="1"/>
    <col min="15892" max="15892" width="4.6640625" style="4" customWidth="1"/>
    <col min="15893" max="15894" width="10.6640625" style="4" customWidth="1"/>
    <col min="15895" max="16137" width="9.109375" style="4"/>
    <col min="16138" max="16139" width="10.6640625" style="4" customWidth="1"/>
    <col min="16140" max="16140" width="4.6640625" style="4" customWidth="1"/>
    <col min="16141" max="16142" width="10.6640625" style="4" customWidth="1"/>
    <col min="16143" max="16143" width="4.6640625" style="4" customWidth="1"/>
    <col min="16144" max="16147" width="10.6640625" style="4" customWidth="1"/>
    <col min="16148" max="16148" width="4.6640625" style="4" customWidth="1"/>
    <col min="16149" max="16150" width="10.6640625" style="4" customWidth="1"/>
    <col min="16151" max="16384" width="9.109375" style="4"/>
  </cols>
  <sheetData>
    <row r="1" spans="1:21" x14ac:dyDescent="0.2">
      <c r="I1" s="5" t="s">
        <v>22</v>
      </c>
      <c r="N1" s="6"/>
      <c r="O1" s="6"/>
      <c r="P1" s="6"/>
      <c r="R1" s="5"/>
      <c r="S1" s="5"/>
      <c r="T1" s="7"/>
    </row>
    <row r="2" spans="1:21" x14ac:dyDescent="0.2">
      <c r="I2" s="5" t="s">
        <v>23</v>
      </c>
      <c r="N2" s="6"/>
      <c r="O2" s="6"/>
      <c r="P2" s="6"/>
      <c r="R2" s="5"/>
      <c r="S2" s="5"/>
      <c r="T2" s="7"/>
    </row>
    <row r="6" spans="1:21" x14ac:dyDescent="0.2">
      <c r="A6" s="85" t="s">
        <v>24</v>
      </c>
      <c r="B6" s="85"/>
      <c r="C6" s="8"/>
      <c r="D6" s="85" t="s">
        <v>25</v>
      </c>
      <c r="E6" s="85"/>
      <c r="F6" s="8"/>
      <c r="G6" s="85" t="s">
        <v>26</v>
      </c>
      <c r="H6" s="86"/>
      <c r="I6" s="9"/>
      <c r="J6" s="85" t="s">
        <v>27</v>
      </c>
      <c r="K6" s="85"/>
      <c r="L6" s="10"/>
      <c r="M6" s="85" t="s">
        <v>28</v>
      </c>
      <c r="N6" s="85"/>
      <c r="O6" s="10"/>
      <c r="P6" s="85" t="s">
        <v>29</v>
      </c>
      <c r="Q6" s="85"/>
    </row>
    <row r="7" spans="1:21" x14ac:dyDescent="0.2">
      <c r="A7" s="84" t="s">
        <v>30</v>
      </c>
      <c r="B7" s="84"/>
      <c r="C7" s="11"/>
      <c r="D7" s="84" t="s">
        <v>31</v>
      </c>
      <c r="E7" s="84"/>
      <c r="F7" s="11"/>
      <c r="G7" s="84" t="s">
        <v>31</v>
      </c>
      <c r="H7" s="87"/>
      <c r="I7" s="9"/>
      <c r="J7" s="84" t="s">
        <v>32</v>
      </c>
      <c r="K7" s="87"/>
      <c r="L7" s="12"/>
      <c r="M7" s="84" t="s">
        <v>31</v>
      </c>
      <c r="N7" s="84"/>
      <c r="O7" s="12"/>
      <c r="P7" s="84" t="s">
        <v>33</v>
      </c>
      <c r="Q7" s="84"/>
    </row>
    <row r="8" spans="1:21" x14ac:dyDescent="0.2">
      <c r="A8" s="12"/>
      <c r="B8" s="12"/>
      <c r="C8" s="12"/>
      <c r="D8" s="12"/>
      <c r="E8" s="12"/>
      <c r="F8" s="12"/>
      <c r="G8" s="12"/>
      <c r="H8" s="9"/>
      <c r="I8" s="9"/>
      <c r="J8" s="12"/>
      <c r="K8" s="12"/>
      <c r="L8" s="12"/>
      <c r="M8" s="12"/>
      <c r="N8" s="12"/>
      <c r="O8" s="12"/>
      <c r="P8" s="12"/>
      <c r="Q8" s="12"/>
    </row>
    <row r="9" spans="1:21" x14ac:dyDescent="0.2">
      <c r="A9" s="13" t="s">
        <v>34</v>
      </c>
      <c r="B9" s="13" t="s">
        <v>35</v>
      </c>
      <c r="C9" s="13"/>
      <c r="D9" s="8" t="s">
        <v>36</v>
      </c>
      <c r="E9" s="13" t="s">
        <v>37</v>
      </c>
      <c r="F9" s="10"/>
      <c r="G9" s="13" t="s">
        <v>38</v>
      </c>
      <c r="H9" s="13" t="s">
        <v>37</v>
      </c>
      <c r="I9" s="9"/>
      <c r="J9" s="13" t="s">
        <v>39</v>
      </c>
      <c r="K9" s="13" t="s">
        <v>40</v>
      </c>
      <c r="L9" s="10"/>
      <c r="M9" s="13" t="s">
        <v>39</v>
      </c>
      <c r="N9" s="13" t="s">
        <v>40</v>
      </c>
      <c r="O9" s="10"/>
      <c r="P9" s="13" t="s">
        <v>39</v>
      </c>
      <c r="Q9" s="13" t="s">
        <v>40</v>
      </c>
    </row>
    <row r="10" spans="1:21" x14ac:dyDescent="0.2">
      <c r="C10" s="14"/>
      <c r="D10" s="14"/>
      <c r="E10" s="14"/>
      <c r="F10" s="14"/>
      <c r="H10" s="14"/>
      <c r="I10" s="14"/>
      <c r="J10" s="14"/>
    </row>
    <row r="11" spans="1:21" ht="12" x14ac:dyDescent="0.25">
      <c r="A11" s="15">
        <v>17</v>
      </c>
      <c r="B11" s="16">
        <f>A11*0.03</f>
        <v>0.51</v>
      </c>
      <c r="C11" s="17"/>
      <c r="D11" s="18">
        <f>A11</f>
        <v>17</v>
      </c>
      <c r="E11" s="17">
        <f>D11*0.06</f>
        <v>1.02</v>
      </c>
      <c r="F11" s="17"/>
      <c r="G11" s="15">
        <f>A11</f>
        <v>17</v>
      </c>
      <c r="H11" s="19">
        <f>G11*0.08</f>
        <v>1.36</v>
      </c>
      <c r="I11" s="20"/>
      <c r="J11" s="21">
        <v>20</v>
      </c>
      <c r="K11" s="16">
        <f>J11*0.09</f>
        <v>1.7999999999999998</v>
      </c>
      <c r="L11" s="15"/>
      <c r="M11" s="15">
        <f>A11</f>
        <v>17</v>
      </c>
      <c r="N11" s="22">
        <f>M11*0.1</f>
        <v>1.7000000000000002</v>
      </c>
      <c r="O11" s="23"/>
      <c r="P11" s="15">
        <f>A11</f>
        <v>17</v>
      </c>
      <c r="Q11" s="16">
        <f>P11*0.12</f>
        <v>2.04</v>
      </c>
    </row>
    <row r="12" spans="1:21" ht="12.6" thickBot="1" x14ac:dyDescent="0.3">
      <c r="A12" s="24"/>
      <c r="B12" s="25"/>
      <c r="C12" s="25"/>
      <c r="D12" s="25"/>
      <c r="E12" s="25"/>
      <c r="F12" s="26"/>
      <c r="G12" s="24"/>
      <c r="H12" s="27"/>
      <c r="I12" s="27"/>
      <c r="J12" s="24"/>
      <c r="K12" s="25"/>
      <c r="L12" s="24"/>
      <c r="M12" s="24"/>
      <c r="N12" s="24"/>
      <c r="O12" s="24"/>
      <c r="P12" s="24"/>
      <c r="Q12" s="25"/>
    </row>
    <row r="13" spans="1:21" x14ac:dyDescent="0.2">
      <c r="A13" s="4" t="s">
        <v>37</v>
      </c>
      <c r="K13" s="28"/>
      <c r="Q13" s="28"/>
      <c r="U13" s="28"/>
    </row>
    <row r="14" spans="1:21" ht="12" x14ac:dyDescent="0.25">
      <c r="A14" s="4" t="s">
        <v>41</v>
      </c>
      <c r="B14" s="29"/>
      <c r="C14" s="29"/>
      <c r="D14" s="29"/>
      <c r="E14" s="29"/>
      <c r="F14" s="29"/>
      <c r="G14" s="29"/>
      <c r="H14" s="29"/>
      <c r="I14" s="29"/>
      <c r="J14" s="30"/>
      <c r="K14" s="30"/>
      <c r="L14" s="30"/>
      <c r="M14" s="30"/>
      <c r="N14" s="29"/>
      <c r="O14" s="29"/>
      <c r="P14" s="30"/>
      <c r="Q14" s="30"/>
      <c r="R14" s="29"/>
      <c r="S14" s="30"/>
    </row>
    <row r="15" spans="1:21" ht="12" x14ac:dyDescent="0.25">
      <c r="A15" s="30" t="s">
        <v>42</v>
      </c>
      <c r="B15" s="29"/>
      <c r="C15" s="29"/>
      <c r="D15" s="29"/>
      <c r="E15" s="29"/>
      <c r="F15" s="29"/>
      <c r="G15" s="29"/>
      <c r="H15" s="29"/>
      <c r="I15" s="29"/>
      <c r="J15" s="30"/>
      <c r="K15" s="30"/>
      <c r="L15" s="30"/>
      <c r="M15" s="30"/>
      <c r="N15" s="29"/>
      <c r="O15" s="29"/>
      <c r="P15" s="30"/>
      <c r="Q15" s="30"/>
      <c r="R15" s="29"/>
      <c r="S15" s="30"/>
    </row>
    <row r="16" spans="1:21" ht="12" x14ac:dyDescent="0.25">
      <c r="A16" s="30" t="s">
        <v>43</v>
      </c>
      <c r="B16" s="29"/>
      <c r="C16" s="29"/>
      <c r="D16" s="29"/>
      <c r="E16" s="29"/>
      <c r="F16" s="29"/>
      <c r="G16" s="29"/>
      <c r="H16" s="29"/>
      <c r="I16" s="29"/>
      <c r="J16" s="30"/>
      <c r="K16" s="30"/>
      <c r="L16" s="30"/>
      <c r="M16" s="30"/>
      <c r="N16" s="29" t="s">
        <v>96</v>
      </c>
      <c r="O16" s="29"/>
      <c r="P16" s="30"/>
      <c r="Q16" s="30"/>
      <c r="R16" s="29"/>
      <c r="S16" s="30"/>
    </row>
    <row r="17" spans="1:19" ht="12" x14ac:dyDescent="0.25">
      <c r="A17" s="30" t="s">
        <v>44</v>
      </c>
      <c r="B17" s="29"/>
      <c r="C17" s="29"/>
      <c r="D17" s="29"/>
      <c r="E17" s="29"/>
      <c r="F17" s="29"/>
      <c r="G17" s="29"/>
      <c r="H17" s="29"/>
      <c r="I17" s="29"/>
      <c r="J17" s="30"/>
      <c r="K17" s="30"/>
      <c r="L17" s="30"/>
      <c r="M17" s="30"/>
      <c r="N17" s="31">
        <v>199300</v>
      </c>
      <c r="O17" s="29"/>
      <c r="P17" s="31" t="s">
        <v>99</v>
      </c>
      <c r="Q17" s="30"/>
      <c r="R17" s="29"/>
      <c r="S17" s="30"/>
    </row>
    <row r="18" spans="1:19" x14ac:dyDescent="0.2">
      <c r="B18" s="28"/>
      <c r="C18" s="28"/>
      <c r="D18" s="28"/>
      <c r="E18" s="28"/>
      <c r="F18" s="28"/>
      <c r="G18" s="28"/>
      <c r="H18" s="28"/>
      <c r="I18" s="28"/>
      <c r="N18" s="32">
        <f>N17/12</f>
        <v>16608.333333333332</v>
      </c>
      <c r="O18" s="28"/>
      <c r="P18" s="32" t="s">
        <v>97</v>
      </c>
      <c r="R18" s="28"/>
    </row>
    <row r="19" spans="1:19" x14ac:dyDescent="0.2">
      <c r="B19" s="28"/>
      <c r="C19" s="28"/>
      <c r="D19" s="28"/>
      <c r="E19" s="28"/>
      <c r="F19" s="28"/>
      <c r="G19" s="28"/>
      <c r="H19" s="28"/>
      <c r="I19" s="28"/>
      <c r="N19" s="32">
        <f>N18*9</f>
        <v>149475</v>
      </c>
      <c r="O19" s="28"/>
      <c r="P19" s="4" t="s">
        <v>98</v>
      </c>
      <c r="R19" s="28"/>
    </row>
    <row r="20" spans="1:19" ht="12" x14ac:dyDescent="0.25">
      <c r="A20" s="33" t="s">
        <v>45</v>
      </c>
      <c r="N20" s="32"/>
      <c r="O20" s="28"/>
      <c r="R20" s="28"/>
    </row>
    <row r="21" spans="1:19" ht="12" x14ac:dyDescent="0.25">
      <c r="A21" s="33" t="s">
        <v>46</v>
      </c>
      <c r="N21" s="28"/>
      <c r="O21" s="28"/>
      <c r="R21" s="28"/>
    </row>
    <row r="22" spans="1:19" ht="12" x14ac:dyDescent="0.25">
      <c r="A22" s="33"/>
      <c r="N22" s="28"/>
      <c r="O22" s="28"/>
      <c r="R22" s="28"/>
    </row>
    <row r="23" spans="1:19" ht="12" x14ac:dyDescent="0.25">
      <c r="A23" s="33" t="s">
        <v>47</v>
      </c>
      <c r="C23" s="34" t="s">
        <v>48</v>
      </c>
      <c r="E23" s="33" t="s">
        <v>49</v>
      </c>
      <c r="G23" s="33" t="s">
        <v>50</v>
      </c>
      <c r="H23" s="34"/>
      <c r="N23" s="28"/>
    </row>
    <row r="24" spans="1:19" ht="12" x14ac:dyDescent="0.25">
      <c r="A24" s="33" t="s">
        <v>51</v>
      </c>
      <c r="C24" s="34" t="s">
        <v>52</v>
      </c>
      <c r="E24" s="33" t="s">
        <v>53</v>
      </c>
      <c r="G24" s="33" t="s">
        <v>54</v>
      </c>
      <c r="H24" s="34"/>
      <c r="N24" s="28"/>
    </row>
    <row r="25" spans="1:19" ht="12" x14ac:dyDescent="0.25">
      <c r="A25" s="33" t="s">
        <v>55</v>
      </c>
      <c r="C25" s="34" t="s">
        <v>56</v>
      </c>
      <c r="E25" s="33" t="s">
        <v>57</v>
      </c>
      <c r="G25" s="33" t="s">
        <v>58</v>
      </c>
      <c r="H25" s="34"/>
      <c r="N25" s="28"/>
    </row>
    <row r="26" spans="1:19" ht="12" x14ac:dyDescent="0.25">
      <c r="A26" s="33" t="s">
        <v>59</v>
      </c>
      <c r="N26" s="28"/>
      <c r="O26" s="28"/>
      <c r="R26" s="28"/>
    </row>
    <row r="27" spans="1:19" ht="12" x14ac:dyDescent="0.25">
      <c r="A27" s="33" t="s">
        <v>60</v>
      </c>
      <c r="N27" s="28"/>
      <c r="O27" s="28"/>
      <c r="R27" s="28"/>
    </row>
    <row r="28" spans="1:19" ht="12" x14ac:dyDescent="0.25">
      <c r="A28" s="33" t="s">
        <v>61</v>
      </c>
      <c r="N28" s="28"/>
      <c r="O28" s="28"/>
      <c r="R28" s="28"/>
    </row>
    <row r="29" spans="1:19" ht="12" x14ac:dyDescent="0.25">
      <c r="A29" s="35"/>
      <c r="N29" s="28"/>
      <c r="O29" s="28"/>
      <c r="R29" s="28"/>
    </row>
    <row r="30" spans="1:19" ht="12" x14ac:dyDescent="0.25">
      <c r="B30" s="35"/>
      <c r="C30" s="35"/>
      <c r="D30" s="35"/>
      <c r="E30" s="35"/>
      <c r="F30" s="35"/>
      <c r="G30" s="35"/>
      <c r="H30" s="35"/>
      <c r="I30" s="35"/>
      <c r="N30" s="28"/>
      <c r="O30" s="28"/>
      <c r="R30" s="28"/>
    </row>
    <row r="31" spans="1:19" ht="13.2" x14ac:dyDescent="0.25">
      <c r="A31" s="35"/>
      <c r="D31" s="4" t="s">
        <v>62</v>
      </c>
      <c r="F31" s="36" t="s">
        <v>63</v>
      </c>
      <c r="G31" s="36"/>
      <c r="H31" s="36"/>
      <c r="I31" s="37"/>
      <c r="J31" s="36"/>
      <c r="K31" s="36"/>
      <c r="L31" s="36"/>
      <c r="M31" s="36"/>
      <c r="N31" s="36"/>
      <c r="O31" s="28"/>
      <c r="Q31" s="4">
        <f>63000*(1/9)</f>
        <v>7000</v>
      </c>
      <c r="R31" s="38"/>
    </row>
    <row r="32" spans="1:19" ht="13.2" x14ac:dyDescent="0.25">
      <c r="A32" s="35"/>
      <c r="F32" s="36" t="s">
        <v>64</v>
      </c>
      <c r="G32" s="36"/>
      <c r="H32" s="36"/>
      <c r="I32" s="36"/>
      <c r="J32" s="36"/>
      <c r="K32" s="36"/>
      <c r="L32" s="36"/>
      <c r="M32" s="36"/>
      <c r="N32" s="36"/>
      <c r="Q32" s="39">
        <v>0.25</v>
      </c>
    </row>
    <row r="33" spans="4:24" ht="13.2" x14ac:dyDescent="0.25">
      <c r="F33" s="36" t="s">
        <v>65</v>
      </c>
      <c r="G33" s="36"/>
      <c r="H33" s="36"/>
      <c r="I33" s="36"/>
      <c r="J33" s="36"/>
      <c r="K33" s="36"/>
      <c r="L33" s="36"/>
      <c r="M33" s="36"/>
      <c r="N33" s="36"/>
      <c r="Q33" s="4">
        <v>9</v>
      </c>
      <c r="R33" s="4" t="s">
        <v>66</v>
      </c>
      <c r="S33" s="4" t="s">
        <v>67</v>
      </c>
      <c r="T33" s="39">
        <v>0.25</v>
      </c>
      <c r="U33" s="4" t="s">
        <v>68</v>
      </c>
      <c r="V33" s="40" t="s">
        <v>69</v>
      </c>
      <c r="W33" s="4">
        <f>Q33*T33</f>
        <v>2.25</v>
      </c>
      <c r="X33" s="4" t="s">
        <v>70</v>
      </c>
    </row>
    <row r="36" spans="4:24" ht="13.2" x14ac:dyDescent="0.25">
      <c r="D36" s="4" t="s">
        <v>71</v>
      </c>
      <c r="F36" s="36" t="s">
        <v>72</v>
      </c>
      <c r="G36" s="36"/>
      <c r="H36" s="36"/>
      <c r="I36" s="36"/>
      <c r="J36" s="36"/>
      <c r="K36" s="36"/>
      <c r="L36" s="36"/>
      <c r="M36" s="36"/>
      <c r="N36" s="36"/>
      <c r="Q36" s="4">
        <f>72000*(1/12)</f>
        <v>6000</v>
      </c>
    </row>
    <row r="37" spans="4:24" ht="13.2" x14ac:dyDescent="0.25">
      <c r="F37" s="36" t="s">
        <v>73</v>
      </c>
      <c r="G37" s="36"/>
      <c r="H37" s="36"/>
      <c r="I37" s="36"/>
      <c r="J37" s="36"/>
      <c r="K37" s="36"/>
      <c r="L37" s="36"/>
      <c r="M37" s="36"/>
      <c r="N37" s="36"/>
      <c r="Q37" s="39">
        <v>0.25</v>
      </c>
    </row>
    <row r="38" spans="4:24" ht="13.2" x14ac:dyDescent="0.25">
      <c r="F38" s="36" t="s">
        <v>74</v>
      </c>
      <c r="G38" s="36"/>
      <c r="H38" s="36"/>
      <c r="I38" s="36"/>
      <c r="J38" s="36"/>
      <c r="K38" s="36"/>
      <c r="L38" s="36"/>
      <c r="M38" s="36"/>
      <c r="N38" s="36"/>
      <c r="Q38" s="4">
        <v>12</v>
      </c>
      <c r="R38" s="4" t="s">
        <v>66</v>
      </c>
      <c r="S38" s="4" t="s">
        <v>67</v>
      </c>
      <c r="T38" s="39">
        <v>0.25</v>
      </c>
      <c r="V38" s="40" t="s">
        <v>69</v>
      </c>
      <c r="W38" s="4">
        <f>Q38*T38</f>
        <v>3</v>
      </c>
    </row>
  </sheetData>
  <mergeCells count="12">
    <mergeCell ref="P7:Q7"/>
    <mergeCell ref="A6:B6"/>
    <mergeCell ref="D6:E6"/>
    <mergeCell ref="G6:H6"/>
    <mergeCell ref="J6:K6"/>
    <mergeCell ref="M6:N6"/>
    <mergeCell ref="P6:Q6"/>
    <mergeCell ref="A7:B7"/>
    <mergeCell ref="D7:E7"/>
    <mergeCell ref="G7:H7"/>
    <mergeCell ref="J7:K7"/>
    <mergeCell ref="M7:N7"/>
  </mergeCells>
  <pageMargins left="0.5" right="0.3" top="1" bottom="1" header="0.5" footer="0.5"/>
  <pageSetup scale="85" orientation="landscape" r:id="rId1"/>
  <headerFooter alignWithMargins="0">
    <oddFooter>&amp;L&amp;8Created by George Gardner
Latest Update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Salary Cap Worksheet - 9mth</vt:lpstr>
      <vt:lpstr>Salary Cap Worksheet - 11mth</vt:lpstr>
      <vt:lpstr>Salary Cap Worksheet - 12mth</vt:lpstr>
      <vt:lpstr>Conversion</vt:lpstr>
    </vt:vector>
  </TitlesOfParts>
  <Company>University of South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TIFFANY</dc:creator>
  <cp:lastModifiedBy>Boyd, Tiffany</cp:lastModifiedBy>
  <cp:lastPrinted>2022-08-16T11:27:07Z</cp:lastPrinted>
  <dcterms:created xsi:type="dcterms:W3CDTF">2022-01-12T19:28:01Z</dcterms:created>
  <dcterms:modified xsi:type="dcterms:W3CDTF">2022-08-16T11:27:16Z</dcterms:modified>
</cp:coreProperties>
</file>